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Q:\LV1\LEV_Quality_Management\Kunden\CMRT, EMRT-Thema\CMRT EMRT Vorgaben\"/>
    </mc:Choice>
  </mc:AlternateContent>
  <xr:revisionPtr revIDLastSave="0" documentId="8_{D494C210-8E22-418F-B2C5-2908A7E23D4C}"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8" yWindow="-108" windowWidth="30936" windowHeight="1677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X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X56" i="5"/>
  <c r="V57" i="5"/>
  <c r="E57" i="5"/>
  <c r="X57" i="5"/>
  <c r="V58" i="5"/>
  <c r="E58" i="5"/>
  <c r="X58" i="5"/>
  <c r="V59" i="5"/>
  <c r="E59" i="5"/>
  <c r="X59" i="5"/>
  <c r="V60" i="5"/>
  <c r="E60" i="5"/>
  <c r="V61" i="5"/>
  <c r="V62" i="5"/>
  <c r="V63" i="5"/>
  <c r="E63" i="5"/>
  <c r="X63" i="5"/>
  <c r="V64" i="5"/>
  <c r="E64" i="5"/>
  <c r="X64" i="5"/>
  <c r="V65" i="5"/>
  <c r="E65" i="5"/>
  <c r="X65" i="5"/>
  <c r="V66" i="5"/>
  <c r="E66" i="5"/>
  <c r="X66" i="5"/>
  <c r="V67" i="5"/>
  <c r="E67" i="5"/>
  <c r="X67" i="5"/>
  <c r="V68" i="5"/>
  <c r="E68" i="5"/>
  <c r="V69" i="5"/>
  <c r="E69" i="5"/>
  <c r="X69" i="5"/>
  <c r="V70" i="5"/>
  <c r="E70" i="5"/>
  <c r="X70" i="5"/>
  <c r="V71" i="5"/>
  <c r="H71" i="5"/>
  <c r="E71" i="5"/>
  <c r="X71" i="5"/>
  <c r="V72" i="5"/>
  <c r="E72" i="5"/>
  <c r="X72" i="5"/>
  <c r="V73" i="5"/>
  <c r="E73" i="5"/>
  <c r="X73" i="5"/>
  <c r="V74" i="5"/>
  <c r="E74" i="5"/>
  <c r="X74" i="5"/>
  <c r="V75" i="5"/>
  <c r="E75" i="5"/>
  <c r="X75" i="5"/>
  <c r="V76" i="5"/>
  <c r="E76" i="5"/>
  <c r="X76" i="5"/>
  <c r="V77" i="5"/>
  <c r="E77" i="5"/>
  <c r="X77" i="5"/>
  <c r="V78" i="5"/>
  <c r="V79" i="5"/>
  <c r="E79" i="5"/>
  <c r="X79" i="5"/>
  <c r="V80" i="5"/>
  <c r="E80" i="5"/>
  <c r="X80" i="5"/>
  <c r="V81" i="5"/>
  <c r="E81" i="5"/>
  <c r="X81" i="5"/>
  <c r="V82" i="5"/>
  <c r="E82" i="5"/>
  <c r="X82" i="5"/>
  <c r="V83" i="5"/>
  <c r="E83" i="5"/>
  <c r="X83" i="5"/>
  <c r="V84" i="5"/>
  <c r="E84" i="5"/>
  <c r="V85" i="5"/>
  <c r="E85" i="5"/>
  <c r="X85" i="5"/>
  <c r="V86" i="5"/>
  <c r="E86" i="5"/>
  <c r="X86" i="5"/>
  <c r="V87" i="5"/>
  <c r="V88" i="5"/>
  <c r="E88" i="5"/>
  <c r="X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X343" i="5"/>
  <c r="V344" i="5"/>
  <c r="E344" i="5"/>
  <c r="X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X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c r="B60" i="6"/>
  <c r="G60" i="6"/>
  <c r="B59" i="6"/>
  <c r="G59" i="6"/>
  <c r="B58" i="6"/>
  <c r="G58" i="6"/>
  <c r="B57" i="6"/>
  <c r="G57" i="6"/>
  <c r="B56" i="6"/>
  <c r="G56" i="6"/>
  <c r="B55" i="6"/>
  <c r="G55" i="6"/>
  <c r="B54" i="6"/>
  <c r="G54" i="6"/>
  <c r="B17" i="6"/>
  <c r="B16" i="6"/>
  <c r="B51" i="6"/>
  <c r="G51" i="6"/>
  <c r="B15" i="6"/>
  <c r="G15" i="6"/>
  <c r="H15" i="6"/>
  <c r="B14" i="6"/>
  <c r="G14" i="6"/>
  <c r="H14" i="6"/>
  <c r="H13" i="6"/>
  <c r="B12" i="6"/>
  <c r="G12" i="6"/>
  <c r="H12" i="6"/>
  <c r="D12" i="6"/>
  <c r="B11" i="6"/>
  <c r="G11" i="6"/>
  <c r="H11" i="6"/>
  <c r="D11" i="6"/>
  <c r="G10" i="6"/>
  <c r="H10" i="6"/>
  <c r="D10" i="6"/>
  <c r="G9" i="6"/>
  <c r="H9" i="6"/>
  <c r="D9" i="6"/>
  <c r="B8" i="6"/>
  <c r="G8" i="6"/>
  <c r="H8" i="6"/>
  <c r="B7" i="6"/>
  <c r="G7" i="6"/>
  <c r="H7" i="6"/>
  <c r="D7" i="6"/>
  <c r="B6" i="6"/>
  <c r="G6" i="6"/>
  <c r="B5" i="6"/>
  <c r="F6" i="6"/>
  <c r="H6" i="6"/>
  <c r="B4" i="6"/>
  <c r="G4" i="6"/>
  <c r="H4" i="6"/>
  <c r="D4" i="6"/>
  <c r="S2492" i="5"/>
  <c r="B90" i="4"/>
  <c r="H67" i="4"/>
  <c r="P47" i="4"/>
  <c r="P46" i="4"/>
  <c r="P45" i="4"/>
  <c r="P44" i="4"/>
  <c r="P43" i="4"/>
  <c r="Q43" i="4"/>
  <c r="P41" i="4"/>
  <c r="P40" i="4"/>
  <c r="P39" i="4"/>
  <c r="P38" i="4"/>
  <c r="P37" i="4"/>
  <c r="Q37" i="4"/>
  <c r="P35" i="4"/>
  <c r="P34" i="4"/>
  <c r="P33" i="4"/>
  <c r="P32" i="4"/>
  <c r="P31" i="4"/>
  <c r="Q31" i="4"/>
  <c r="P29" i="4"/>
  <c r="P28" i="4"/>
  <c r="P27" i="4"/>
  <c r="P26" i="4"/>
  <c r="B26" i="4"/>
  <c r="D11" i="4"/>
  <c r="A5" i="4"/>
  <c r="Q4" i="5"/>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B22" i="6"/>
  <c r="F27" i="6"/>
  <c r="F64" i="6"/>
  <c r="G5" i="6"/>
  <c r="H5" i="6"/>
  <c r="D5" i="6"/>
  <c r="G17" i="6"/>
  <c r="H17" i="6"/>
  <c r="B21" i="6"/>
  <c r="B19" i="6"/>
  <c r="A38" i="2"/>
  <c r="J4" i="5"/>
  <c r="B41" i="4"/>
  <c r="A55" i="2"/>
  <c r="A73" i="2"/>
  <c r="B9" i="3"/>
  <c r="A3" i="2"/>
  <c r="A20" i="2"/>
  <c r="B17" i="3"/>
  <c r="B29" i="4"/>
  <c r="B25" i="3"/>
  <c r="C20" i="3"/>
  <c r="A75" i="2"/>
  <c r="C25" i="3"/>
  <c r="N4" i="5"/>
  <c r="A43" i="2"/>
  <c r="C3" i="3"/>
  <c r="C19" i="3"/>
  <c r="P4" i="5"/>
  <c r="A45" i="2"/>
  <c r="C4" i="3"/>
  <c r="A12" i="2"/>
  <c r="A29" i="2"/>
  <c r="A46" i="2"/>
  <c r="A63" i="2"/>
  <c r="B5" i="3"/>
  <c r="B13" i="3"/>
  <c r="B21" i="3"/>
  <c r="B29" i="3"/>
  <c r="B9" i="4"/>
  <c r="A5" i="6"/>
  <c r="B39" i="4"/>
  <c r="A25" i="6"/>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A17" i="2"/>
  <c r="A34" i="2"/>
  <c r="A52" i="2"/>
  <c r="A70" i="2"/>
  <c r="C7" i="3"/>
  <c r="C15" i="3"/>
  <c r="C23" i="3"/>
  <c r="C31" i="3"/>
  <c r="B15" i="4"/>
  <c r="A7" i="6"/>
  <c r="B28" i="4"/>
  <c r="B40" i="4"/>
  <c r="A26" i="6"/>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K4" i="5"/>
  <c r="A15" i="2"/>
  <c r="A32" i="2"/>
  <c r="A50" i="2"/>
  <c r="A66" i="2"/>
  <c r="C6" i="3"/>
  <c r="C14" i="3"/>
  <c r="C22" i="3"/>
  <c r="C30" i="3"/>
  <c r="B27" i="4"/>
  <c r="A15"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c r="A39" i="6"/>
  <c r="L4" i="5"/>
  <c r="A8" i="2"/>
  <c r="A16" i="2"/>
  <c r="A25" i="2"/>
  <c r="A33" i="2"/>
  <c r="A42" i="2"/>
  <c r="A51" i="2"/>
  <c r="A59" i="2"/>
  <c r="A68" i="2"/>
  <c r="B3" i="3"/>
  <c r="B7" i="3"/>
  <c r="B11" i="3"/>
  <c r="B15" i="3"/>
  <c r="B19" i="3"/>
  <c r="B23" i="3"/>
  <c r="B27" i="3"/>
  <c r="B31" i="3"/>
  <c r="B6" i="4"/>
  <c r="B14" i="4"/>
  <c r="B22" i="4"/>
  <c r="A12" i="6"/>
  <c r="B46" i="4"/>
  <c r="A31"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47" i="4"/>
  <c r="A32" i="6"/>
  <c r="B74" i="4"/>
  <c r="A53" i="6"/>
  <c r="B3" i="5"/>
  <c r="G4" i="5"/>
  <c r="O4" i="5"/>
  <c r="A1" i="6"/>
  <c r="D3" i="6"/>
  <c r="J4" i="6"/>
  <c r="J5" i="6"/>
  <c r="I6" i="6"/>
  <c r="C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c r="B18" i="4"/>
  <c r="A10" i="6"/>
  <c r="G25" i="4"/>
  <c r="G61" i="4"/>
  <c r="B44" i="4"/>
  <c r="A29" i="6"/>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41" i="6"/>
  <c r="G41" i="6"/>
  <c r="B31" i="6"/>
  <c r="G31"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F36" i="6"/>
  <c r="H36" i="6"/>
  <c r="D36" i="6"/>
  <c r="B52" i="6"/>
  <c r="G52" i="6"/>
  <c r="B37" i="6"/>
  <c r="G37" i="6"/>
  <c r="B42" i="6"/>
  <c r="G42" i="6"/>
  <c r="B39" i="6"/>
  <c r="G39" i="6"/>
  <c r="F24" i="6"/>
  <c r="B44" i="6"/>
  <c r="G44" i="6"/>
  <c r="H44" i="6"/>
  <c r="D44" i="6"/>
  <c r="G32" i="6"/>
  <c r="B49" i="6"/>
  <c r="G49" i="6"/>
  <c r="H49" i="6"/>
  <c r="D49" i="6"/>
  <c r="B34" i="6"/>
  <c r="G34" i="6"/>
  <c r="B29" i="6"/>
  <c r="G29" i="6"/>
  <c r="B24" i="6"/>
  <c r="G24" i="6"/>
  <c r="H24" i="6"/>
  <c r="D24" i="6"/>
  <c r="G19" i="6"/>
  <c r="H19" i="6"/>
  <c r="D19" i="6"/>
  <c r="G22"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c r="B26" i="6"/>
  <c r="G26" i="6"/>
  <c r="G21" i="6"/>
  <c r="H21" i="6"/>
  <c r="D21" i="6"/>
  <c r="B36" i="6"/>
  <c r="G36" i="6"/>
  <c r="B27" i="6"/>
  <c r="G2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H67" i="6"/>
  <c r="D67" i="6"/>
  <c r="F31" i="6"/>
  <c r="F46" i="6"/>
  <c r="F41" i="6"/>
  <c r="H41" i="6"/>
  <c r="D41" i="6"/>
  <c r="F51" i="6"/>
  <c r="H51" i="6"/>
  <c r="D51"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22"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44" i="6"/>
  <c r="F34" i="6"/>
  <c r="F39" i="6"/>
  <c r="F49" i="6"/>
  <c r="H39" i="6"/>
  <c r="D39" i="6"/>
  <c r="H26" i="6"/>
  <c r="D26" i="6"/>
  <c r="H46" i="6"/>
  <c r="D46" i="6"/>
  <c r="H31" i="6"/>
  <c r="D31" i="6"/>
  <c r="H34" i="6"/>
  <c r="D34" i="6"/>
  <c r="D22"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60" i="5"/>
  <c r="X68" i="5"/>
  <c r="X36" i="5"/>
  <c r="X40" i="5"/>
  <c r="X52" i="5"/>
  <c r="X84" i="5"/>
  <c r="X10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A17" i="6"/>
  <c r="B35" i="4"/>
  <c r="A22" i="6"/>
  <c r="D31" i="4"/>
  <c r="D55" i="4"/>
  <c r="D67" i="4"/>
  <c r="D49" i="4"/>
  <c r="D61" i="4"/>
  <c r="D37" i="4"/>
  <c r="D74" i="4"/>
  <c r="D43" i="4"/>
  <c r="E209" i="5"/>
  <c r="X209" i="5"/>
  <c r="J209" i="5"/>
  <c r="R209" i="5"/>
  <c r="F209" i="5"/>
  <c r="H209" i="5"/>
  <c r="I209" i="5"/>
  <c r="J5" i="5"/>
  <c r="H5" i="5"/>
  <c r="G5" i="5"/>
  <c r="F5" i="5"/>
  <c r="R5" i="5"/>
  <c r="E5" i="5"/>
  <c r="X5" i="5"/>
  <c r="I5" i="5"/>
  <c r="G68" i="6"/>
  <c r="G1040" i="5"/>
  <c r="J1040" i="5"/>
  <c r="I1040" i="5"/>
  <c r="R1040" i="5"/>
  <c r="F1040" i="5"/>
  <c r="H1040" i="5"/>
  <c r="E1040" i="5"/>
  <c r="X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G67" i="6"/>
  <c r="G66" i="6"/>
  <c r="G69" i="6" a="1"/>
  <c r="G69" i="6"/>
  <c r="H69" i="6"/>
  <c r="G64" i="6" a="1"/>
  <c r="B58" i="4"/>
  <c r="A41" i="6"/>
  <c r="B57" i="4"/>
  <c r="A40" i="6"/>
  <c r="B64" i="4"/>
  <c r="A46" i="6"/>
  <c r="B52" i="4"/>
  <c r="A36" i="6"/>
  <c r="B70" i="4"/>
  <c r="A51" i="6"/>
  <c r="B51" i="4"/>
  <c r="A35" i="6"/>
  <c r="A24" i="6"/>
  <c r="B68" i="4"/>
  <c r="A49" i="6"/>
  <c r="B62" i="4"/>
  <c r="A44" i="6"/>
  <c r="B50" i="4"/>
  <c r="A34" i="6"/>
  <c r="B69" i="4"/>
  <c r="A50" i="6"/>
  <c r="B63" i="4"/>
  <c r="A45" i="6"/>
  <c r="D17" i="6"/>
  <c r="K68" i="6"/>
  <c r="F42" i="6"/>
  <c r="H42" i="6"/>
  <c r="D42" i="6"/>
  <c r="H27" i="6"/>
  <c r="D27" i="6"/>
  <c r="F68" i="6"/>
  <c r="H68" i="6"/>
  <c r="D68" i="6"/>
  <c r="F37" i="6"/>
  <c r="H37" i="6"/>
  <c r="D37" i="6"/>
  <c r="F32" i="6"/>
  <c r="H32" i="6"/>
  <c r="D32" i="6"/>
  <c r="F52" i="6"/>
  <c r="H52" i="6"/>
  <c r="D52" i="6"/>
  <c r="F47" i="6"/>
  <c r="H47" i="6"/>
  <c r="D47" i="6"/>
  <c r="D15" i="6"/>
  <c r="C27" i="6"/>
  <c r="C36" i="6"/>
  <c r="C67" i="6"/>
  <c r="C51" i="6"/>
  <c r="C37" i="6"/>
  <c r="C41" i="6"/>
  <c r="C31" i="6"/>
  <c r="C42" i="6"/>
  <c r="G16" i="6"/>
  <c r="H16" i="6"/>
  <c r="C46" i="6"/>
  <c r="C17" i="6"/>
  <c r="C22" i="6"/>
  <c r="C21" i="6"/>
  <c r="C15" i="6"/>
  <c r="C26" i="6"/>
  <c r="B20" i="6"/>
  <c r="F20" i="6"/>
  <c r="C52" i="6"/>
  <c r="A14" i="6"/>
  <c r="B32" i="4"/>
  <c r="A19" i="6"/>
  <c r="B77" i="4"/>
  <c r="A55" i="6"/>
  <c r="B79" i="4"/>
  <c r="A57" i="6"/>
  <c r="B31" i="4"/>
  <c r="A18" i="6"/>
  <c r="B67" i="4"/>
  <c r="A48" i="6"/>
  <c r="B49" i="4"/>
  <c r="A33" i="6"/>
  <c r="B37" i="4"/>
  <c r="A23" i="6"/>
  <c r="B61" i="4"/>
  <c r="A43" i="6"/>
  <c r="B83" i="4"/>
  <c r="A59" i="6"/>
  <c r="B43" i="4"/>
  <c r="A28" i="6"/>
  <c r="B85" i="4"/>
  <c r="A60" i="6"/>
  <c r="B87" i="4"/>
  <c r="A62" i="6"/>
  <c r="B75" i="4"/>
  <c r="A54" i="6"/>
  <c r="B81" i="4"/>
  <c r="A58" i="6"/>
  <c r="B55" i="4"/>
  <c r="A38" i="6"/>
  <c r="B89" i="4"/>
  <c r="A63" i="6"/>
  <c r="K65" i="6"/>
  <c r="D14" i="6"/>
  <c r="C24" i="6"/>
  <c r="C49" i="6"/>
  <c r="C34" i="6"/>
  <c r="C19" i="6"/>
  <c r="F29" i="6"/>
  <c r="H29" i="6"/>
  <c r="D29" i="6"/>
  <c r="F65" i="6"/>
  <c r="C44" i="6"/>
  <c r="C39" i="6"/>
  <c r="C14" i="6"/>
  <c r="C12" i="6"/>
  <c r="B33" i="4"/>
  <c r="A20" i="6"/>
  <c r="C11" i="6"/>
  <c r="D8" i="6"/>
  <c r="C8" i="6"/>
  <c r="C10" i="6"/>
  <c r="C9" i="6"/>
  <c r="G55" i="4"/>
  <c r="G74" i="4"/>
  <c r="C7" i="6"/>
  <c r="G67" i="4"/>
  <c r="G37" i="4"/>
  <c r="G43" i="4"/>
  <c r="G31" i="4"/>
  <c r="G49" i="4"/>
  <c r="C5" i="6"/>
  <c r="C4" i="6"/>
  <c r="G64" i="6"/>
  <c r="K67" i="6"/>
  <c r="C16" i="6"/>
  <c r="D16" i="6"/>
  <c r="B50" i="6"/>
  <c r="G50" i="6"/>
  <c r="B40" i="6"/>
  <c r="G40" i="6"/>
  <c r="B25" i="6"/>
  <c r="G25" i="6"/>
  <c r="F25" i="6"/>
  <c r="B35" i="6"/>
  <c r="G35" i="6"/>
  <c r="G20" i="6"/>
  <c r="H20" i="6"/>
  <c r="B30" i="6"/>
  <c r="G30" i="6"/>
  <c r="B45" i="6"/>
  <c r="G45" i="6"/>
  <c r="C68" i="6"/>
  <c r="C47" i="6"/>
  <c r="C32" i="6"/>
  <c r="H65" i="6"/>
  <c r="C2" i="6"/>
  <c r="B2" i="6"/>
  <c r="C29" i="6"/>
  <c r="B64" i="6"/>
  <c r="H64" i="6"/>
  <c r="D20" i="6"/>
  <c r="C20" i="6"/>
  <c r="K66" i="6"/>
  <c r="F35" i="6"/>
  <c r="H35" i="6"/>
  <c r="F40" i="6"/>
  <c r="H40" i="6"/>
  <c r="F30" i="6"/>
  <c r="H30" i="6"/>
  <c r="F45" i="6"/>
  <c r="H45" i="6"/>
  <c r="H25" i="6"/>
  <c r="F50" i="6"/>
  <c r="H50" i="6"/>
  <c r="F66" i="6"/>
  <c r="H66" i="6"/>
  <c r="F54" i="6"/>
  <c r="D65" i="6"/>
  <c r="C65" i="6"/>
  <c r="C64" i="6"/>
  <c r="D64" i="6"/>
  <c r="C66" i="6"/>
  <c r="D66" i="6"/>
  <c r="D50" i="6"/>
  <c r="C50" i="6"/>
  <c r="D45" i="6"/>
  <c r="C45" i="6"/>
  <c r="D30" i="6"/>
  <c r="C30" i="6"/>
  <c r="D40" i="6"/>
  <c r="C40" i="6"/>
  <c r="F55" i="6"/>
  <c r="F57" i="6"/>
  <c r="H57" i="6"/>
  <c r="H54" i="6"/>
  <c r="F62" i="6"/>
  <c r="H62" i="6"/>
  <c r="F58" i="6"/>
  <c r="H58" i="6"/>
  <c r="F60" i="6"/>
  <c r="H60" i="6"/>
  <c r="F63" i="6"/>
  <c r="H63" i="6"/>
  <c r="F59" i="6"/>
  <c r="H59" i="6"/>
  <c r="D35" i="6"/>
  <c r="C35" i="6"/>
  <c r="D25" i="6"/>
  <c r="C25" i="6"/>
  <c r="D58" i="6"/>
  <c r="C58" i="6"/>
  <c r="D62" i="6"/>
  <c r="C62" i="6"/>
  <c r="D60" i="6"/>
  <c r="C60" i="6"/>
  <c r="D57" i="6"/>
  <c r="C57" i="6"/>
  <c r="H55" i="6"/>
  <c r="F56" i="6"/>
  <c r="H56" i="6"/>
  <c r="D54" i="6"/>
  <c r="C54" i="6"/>
  <c r="D59" i="6"/>
  <c r="C59" i="6"/>
  <c r="D63" i="6"/>
  <c r="C63" i="6"/>
  <c r="D56" i="6"/>
  <c r="C56" i="6"/>
  <c r="C55" i="6"/>
  <c r="D55" i="6"/>
  <c r="H70" i="6"/>
  <c r="D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<sst xmlns="http://schemas.openxmlformats.org/spreadsheetml/2006/main" count="22530" uniqueCount="15889">
  <si>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</si>
  <si>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</si>
  <si>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</si>
  <si>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</si>
  <si>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</si>
  <si>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</si>
  <si>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</si>
  <si>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</si>
  <si>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</si>
  <si>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</si>
  <si>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</si>
  <si>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</si>
  <si>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</si>
  <si>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</si>
  <si>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</si>
  <si>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</si>
  <si>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</si>
  <si>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</si>
  <si>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</si>
  <si>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</si>
  <si>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</si>
  <si>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</si>
  <si>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</si>
  <si>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</si>
  <si>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</si>
  <si>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</si>
  <si>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</si>
  <si>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</si>
  <si>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</si>
  <si>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</si>
  <si>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</si>
  <si>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</si>
  <si>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</si>
  <si>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</si>
  <si>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</si>
  <si>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</si>
  <si>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</si>
  <si>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</si>
  <si>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</si>
  <si>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</si>
  <si>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</si>
  <si>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</si>
  <si>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</si>
  <si>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</si>
  <si>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</si>
  <si>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</si>
  <si>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</si>
  <si>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</si>
  <si>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</si>
  <si>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</si>
  <si>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</si>
  <si>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</si>
  <si>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</si>
  <si>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</si>
  <si>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</si>
  <si>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</si>
  <si>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</si>
  <si>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</si>
  <si>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</si>
  <si>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</si>
  <si>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</si>
  <si>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</si>
  <si>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</si>
  <si>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</si>
  <si>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</si>
  <si>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</si>
  <si>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</si>
  <si>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</si>
  <si>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</si>
  <si>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</si>
  <si>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</si>
  <si>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</si>
  <si>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</si>
  <si>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</si>
  <si>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</si>
  <si>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</si>
  <si>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</si>
  <si>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</si>
  <si>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</si>
  <si>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</si>
  <si>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</si>
  <si>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</si>
  <si>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</si>
  <si>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</si>
  <si>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</si>
  <si>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</si>
  <si>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</si>
  <si>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</si>
  <si>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</si>
  <si>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</si>
  <si>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</si>
  <si>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</si>
  <si>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</si>
  <si>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</si>
  <si>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</si>
  <si>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</si>
  <si>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</si>
  <si>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</si>
  <si>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</si>
  <si>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</si>
  <si>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</si>
  <si>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</si>
  <si>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</si>
  <si>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</si>
  <si>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</si>
  <si>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</si>
  <si>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</si>
  <si>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</si>
  <si>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</si>
  <si>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</si>
  <si>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</si>
  <si>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</si>
  <si>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</si>
  <si>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</si>
  <si>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</si>
  <si>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</si>
  <si>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</si>
  <si>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</si>
  <si>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</si>
  <si>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</si>
  <si>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</si>
  <si>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</si>
  <si>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</si>
  <si>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</si>
  <si>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</si>
  <si>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</si>
  <si>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</si>
  <si>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</si>
  <si>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</si>
  <si>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</si>
  <si>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</si>
  <si>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</si>
  <si>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</si>
  <si>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</si>
  <si>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</si>
  <si>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</si>
  <si>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</si>
  <si>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</si>
  <si>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</si>
  <si>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</si>
  <si>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</si>
  <si>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</si>
  <si>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</si>
  <si>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</si>
  <si>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</si>
  <si>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</si>
  <si>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</si>
  <si>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</si>
  <si>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</si>
  <si>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</si>
  <si>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</si>
  <si>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</si>
  <si>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</si>
  <si>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</si>
  <si>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</si>
  <si>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</si>
  <si>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</si>
  <si>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</si>
  <si>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</si>
  <si>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</si>
  <si>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</si>
  <si>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</si>
  <si>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</si>
  <si>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</si>
  <si>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</si>
  <si>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</si>
  <si>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</si>
  <si>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</si>
  <si>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</si>
  <si>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</si>
  <si>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</si>
  <si>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</si>
  <si>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</si>
  <si>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</si>
  <si>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</si>
  <si>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</si>
  <si>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</si>
  <si>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</si>
  <si>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</si>
  <si>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</si>
  <si>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</si>
  <si>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</si>
  <si>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</si>
  <si>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</si>
  <si>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</si>
  <si>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</si>
  <si>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</si>
  <si>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</si>
  <si>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</si>
  <si>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</si>
  <si>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</si>
  <si>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</si>
  <si>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</si>
  <si>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</si>
  <si>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</si>
  <si>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</si>
  <si>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</si>
  <si>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</si>
  <si>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</si>
  <si>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</si>
  <si>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</si>
  <si>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</si>
  <si>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</si>
  <si>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</si>
  <si>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</si>
  <si>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</si>
  <si>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</si>
  <si>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</si>
  <si>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</si>
  <si>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</si>
  <si>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</si>
  <si>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</si>
  <si>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</si>
  <si>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</si>
  <si>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</si>
  <si>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</si>
  <si>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</si>
  <si>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</si>
  <si>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</si>
  <si>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</si>
  <si>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</si>
  <si>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</si>
  <si>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</si>
  <si>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</si>
  <si>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</si>
  <si>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</si>
  <si>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</si>
  <si>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</si>
  <si>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</si>
  <si>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</si>
  <si>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</si>
  <si>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</si>
  <si>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</si>
  <si>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</si>
  <si>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</si>
  <si>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</si>
  <si>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</si>
  <si>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</si>
  <si>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</si>
  <si>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</si>
  <si>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</si>
  <si>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</si>
  <si>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</si>
  <si>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</si>
  <si>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</si>
  <si>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</si>
  <si>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</si>
  <si>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</si>
  <si>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</si>
  <si>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</si>
  <si>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</si>
  <si>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</si>
  <si>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</si>
  <si>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</si>
  <si>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</si>
  <si>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</si>
  <si>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</si>
  <si>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</si>
  <si>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</si>
  <si>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</si>
  <si>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</si>
  <si>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</si>
  <si>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</si>
  <si>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</si>
  <si>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</si>
  <si>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</si>
  <si>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</si>
  <si>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</si>
  <si>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</si>
  <si>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</si>
  <si>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</si>
  <si>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</si>
  <si>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</si>
  <si>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</si>
  <si>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</si>
  <si>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</si>
  <si>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</si>
  <si>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</si>
  <si>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</si>
  <si>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</si>
  <si>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</si>
  <si>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</si>
  <si>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</si>
  <si>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</si>
  <si>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</si>
  <si>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</si>
  <si>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</si>
  <si>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</si>
  <si>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</si>
  <si>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</si>
  <si>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</si>
  <si>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</si>
  <si>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</si>
  <si>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</si>
  <si>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</si>
  <si>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</si>
  <si>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</si>
  <si>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</si>
  <si>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</si>
  <si>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</si>
  <si>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</si>
  <si>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</si>
  <si>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</si>
  <si>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</si>
  <si>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</si>
  <si>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</si>
  <si>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</si>
  <si>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</si>
  <si>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</si>
  <si>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</si>
  <si>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</si>
  <si>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</si>
  <si>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</si>
  <si>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</si>
  <si>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</si>
  <si>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</si>
  <si>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</si>
  <si>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</si>
  <si>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</si>
  <si>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</si>
  <si>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</si>
  <si>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</si>
  <si>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</si>
  <si>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</si>
  <si>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</si>
  <si>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</si>
  <si>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</si>
  <si>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</si>
  <si>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</si>
  <si>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</si>
  <si>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</si>
  <si>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</si>
  <si>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</si>
  <si>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</si>
  <si>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</si>
  <si>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</si>
  <si>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</si>
  <si>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</si>
  <si>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</si>
  <si>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</si>
  <si>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</si>
  <si>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</si>
  <si>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</si>
  <si>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</si>
  <si>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</si>
  <si>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</si>
  <si>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</si>
  <si>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</si>
  <si>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</si>
  <si>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</si>
  <si>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</si>
  <si>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</si>
  <si>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</si>
  <si>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</si>
  <si>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</si>
  <si>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</si>
  <si>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</si>
  <si>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</si>
  <si>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</si>
  <si>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</si>
  <si>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</si>
  <si>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</si>
  <si>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</si>
  <si>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</si>
  <si>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</si>
  <si>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</si>
  <si>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</si>
  <si>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</si>
  <si>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</si>
  <si>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</si>
  <si>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</si>
  <si>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</si>
  <si>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</si>
  <si>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</si>
  <si>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</si>
  <si>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</si>
  <si>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</si>
  <si>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</si>
  <si>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</si>
  <si>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</si>
  <si>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</si>
  <si>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</si>
  <si>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</si>
  <si>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</si>
  <si>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</si>
  <si>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</si>
  <si>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</si>
  <si>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</si>
  <si>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</si>
  <si>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</si>
  <si>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</si>
  <si>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</si>
  <si>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</si>
  <si>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</si>
  <si>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</si>
  <si>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</si>
  <si>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</si>
  <si>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</si>
  <si>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</si>
  <si>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</si>
  <si>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</si>
  <si>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</si>
  <si>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</si>
  <si>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</si>
  <si>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</si>
  <si>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</si>
  <si>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</si>
  <si>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</si>
  <si>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</si>
  <si>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</si>
  <si>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</si>
  <si>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</si>
  <si>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</si>
  <si>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</si>
  <si>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</si>
  <si>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</si>
  <si>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</si>
  <si>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</si>
  <si>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</si>
  <si>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</si>
  <si>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</si>
  <si>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</si>
  <si>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</si>
  <si>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</si>
  <si>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</si>
  <si>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</si>
  <si>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</si>
  <si>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</si>
  <si>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</si>
  <si>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</si>
  <si>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</si>
  <si>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</si>
  <si>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</si>
  <si>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</si>
  <si>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</si>
  <si>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</si>
  <si>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</si>
  <si>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</si>
  <si>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</si>
  <si>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</si>
  <si>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</si>
  <si>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</si>
  <si>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</si>
  <si>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</si>
  <si>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</si>
  <si>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</si>
  <si>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</si>
  <si>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</si>
  <si>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</si>
  <si>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</si>
  <si>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</si>
  <si>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</si>
  <si>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</si>
  <si>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</si>
  <si>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</si>
  <si>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</si>
  <si>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</si>
  <si>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</si>
  <si>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</si>
  <si>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</si>
  <si>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</si>
  <si>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</si>
  <si>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</si>
  <si>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</si>
  <si>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</si>
  <si>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</si>
  <si>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</si>
  <si>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</si>
  <si>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</si>
  <si>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</si>
  <si>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</si>
  <si>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</si>
  <si>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</si>
  <si>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</si>
  <si>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</si>
  <si>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</si>
  <si>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</si>
  <si>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</si>
  <si>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</si>
  <si>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</si>
  <si>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</si>
  <si>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</si>
  <si>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</si>
  <si>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</si>
  <si>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</si>
  <si>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</si>
  <si>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</si>
  <si>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</si>
  <si>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</si>
  <si>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</si>
  <si>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</si>
  <si>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</si>
  <si>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</si>
  <si>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</si>
  <si>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</si>
  <si>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</si>
  <si>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</si>
  <si>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</si>
  <si>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</si>
  <si>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</si>
  <si>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</si>
  <si>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</si>
  <si>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</si>
  <si>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</si>
  <si>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</si>
  <si>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</si>
  <si>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</si>
  <si>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</si>
  <si>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</si>
  <si>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</si>
  <si>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</si>
  <si>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</si>
  <si>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</si>
  <si>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</si>
  <si>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</si>
  <si>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</si>
  <si>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</si>
  <si>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</si>
  <si>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</si>
  <si>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</si>
  <si>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</si>
  <si>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</si>
  <si>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</si>
  <si>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</si>
  <si>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</si>
  <si>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</si>
  <si>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</si>
  <si>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</si>
  <si>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</si>
  <si>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</si>
  <si>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</si>
  <si>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</si>
  <si>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</si>
  <si>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</si>
  <si>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</si>
  <si>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</si>
  <si>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</si>
  <si>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</si>
  <si>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</si>
  <si>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</si>
  <si>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</si>
  <si>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</si>
  <si>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</si>
  <si>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</si>
  <si>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</si>
  <si>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</si>
  <si>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</si>
  <si>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</si>
  <si>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</si>
  <si>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</si>
  <si>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</si>
  <si>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</si>
  <si>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</si>
  <si>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</si>
  <si>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</si>
  <si>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</si>
  <si>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</si>
  <si>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</si>
  <si>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</si>
  <si>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</si>
  <si>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</si>
  <si>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</si>
  <si>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</si>
  <si>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</si>
  <si>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</si>
  <si>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</si>
  <si>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</si>
  <si>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</si>
  <si>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</si>
  <si>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</si>
  <si>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</si>
  <si>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</si>
  <si>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</si>
  <si>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</si>
  <si>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</si>
  <si>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</si>
  <si>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</si>
  <si>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</si>
  <si>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</si>
  <si>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</si>
  <si>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</si>
  <si>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</si>
  <si>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</si>
  <si>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</si>
  <si>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</si>
  <si>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</si>
  <si>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</si>
  <si>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</si>
  <si>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</si>
  <si>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</si>
  <si>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</si>
  <si>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</si>
  <si>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</si>
  <si>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</si>
  <si>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</si>
  <si>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</si>
  <si>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</si>
  <si>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</si>
  <si>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</si>
  <si>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</si>
  <si>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</si>
  <si>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</si>
  <si>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</si>
  <si>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</si>
  <si>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</si>
  <si>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</si>
  <si>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</si>
  <si>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</si>
  <si>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</si>
  <si>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</si>
  <si>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</si>
  <si>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</si>
  <si>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</si>
  <si>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</si>
  <si>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</si>
  <si>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</si>
  <si>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</si>
  <si>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</si>
  <si>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</si>
  <si>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</si>
  <si>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</si>
  <si>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</si>
  <si>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</si>
  <si>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</si>
  <si>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</si>
  <si>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</si>
  <si>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</si>
  <si>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</si>
  <si>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</si>
  <si>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</si>
  <si>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</si>
  <si>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</si>
  <si>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</si>
  <si>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</si>
  <si>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</si>
  <si>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</si>
  <si>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</si>
  <si>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</si>
  <si>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</si>
  <si>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</si>
  <si>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</si>
  <si>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</si>
  <si>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</si>
  <si>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</si>
  <si>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</si>
  <si>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</si>
  <si>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</si>
  <si>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</si>
  <si>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</si>
  <si>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</si>
  <si>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</si>
  <si>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</si>
  <si>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</si>
  <si>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</si>
  <si>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</si>
  <si>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</si>
  <si>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</si>
  <si>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</si>
  <si>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</si>
  <si>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</si>
  <si>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</si>
  <si>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</si>
  <si>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</si>
  <si>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</si>
  <si>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</si>
  <si>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</si>
  <si>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</si>
  <si>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</si>
  <si>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</si>
  <si>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</si>
  <si>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</si>
  <si>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</si>
  <si>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</si>
  <si>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</si>
  <si>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</si>
  <si>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</si>
  <si>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</si>
  <si>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</si>
  <si>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</si>
  <si>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</si>
  <si>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</si>
  <si>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</si>
  <si>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</si>
  <si>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</si>
  <si>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</si>
  <si>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</si>
  <si>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</si>
  <si>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</si>
  <si>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</si>
  <si>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</si>
  <si>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</si>
  <si>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</si>
  <si>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</si>
  <si>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</si>
  <si>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</si>
  <si>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</si>
  <si>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</si>
  <si>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</si>
  <si>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</si>
  <si>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</si>
  <si>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</si>
  <si>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</si>
  <si>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</si>
  <si>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</si>
  <si>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</si>
  <si>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</si>
  <si>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</si>
  <si>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</si>
  <si>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</si>
  <si>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</si>
  <si>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</si>
  <si>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</si>
  <si>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</si>
  <si>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</si>
  <si>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</si>
  <si>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</si>
  <si>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</si>
  <si>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</si>
  <si>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</si>
  <si>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</si>
  <si>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</si>
  <si>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</si>
  <si>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</si>
  <si>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</si>
  <si>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</si>
  <si>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</si>
  <si>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</si>
  <si>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</si>
  <si>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</si>
  <si>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</si>
  <si>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</si>
  <si>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</si>
  <si>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</si>
  <si>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</si>
  <si>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</si>
  <si>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</si>
  <si>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</si>
  <si>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</si>
  <si>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</si>
  <si>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</si>
  <si>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</si>
  <si>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</si>
  <si>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</si>
  <si>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</si>
  <si>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</si>
  <si>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</si>
  <si>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</si>
  <si>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</si>
  <si>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</si>
  <si>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</si>
  <si>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</si>
  <si>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</si>
  <si>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</si>
  <si>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</si>
  <si>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</si>
  <si>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</si>
  <si>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</si>
  <si>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</si>
  <si>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</si>
  <si>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</si>
  <si>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</si>
  <si>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</si>
  <si>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</si>
  <si>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</si>
  <si>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</si>
  <si>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</si>
  <si>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</si>
  <si>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</si>
  <si>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</si>
  <si>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</si>
  <si>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</si>
  <si>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</si>
  <si>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</si>
  <si>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</si>
  <si>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</si>
  <si>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</si>
  <si>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</si>
  <si>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</si>
  <si>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</si>
  <si>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</si>
  <si>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</si>
  <si>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</si>
  <si>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</si>
  <si>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</si>
  <si>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</si>
  <si>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</si>
  <si>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</si>
  <si>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</si>
  <si>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</si>
  <si>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</si>
  <si>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</si>
  <si>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</si>
  <si>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</si>
  <si>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</si>
  <si>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</si>
  <si>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</si>
  <si>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</si>
  <si>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</si>
  <si>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</si>
  <si>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</si>
  <si>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</si>
  <si>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</si>
  <si>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</si>
  <si>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</si>
  <si>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</si>
  <si>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</si>
  <si>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</si>
  <si>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</si>
  <si>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</si>
  <si>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</si>
  <si>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</si>
  <si>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</si>
  <si>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</si>
  <si>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</si>
  <si>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</si>
  <si>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</si>
  <si>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</si>
  <si>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</si>
  <si>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</si>
  <si>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</si>
  <si>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</si>
  <si>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</si>
  <si>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</si>
  <si>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</si>
  <si>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</si>
  <si>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</si>
  <si>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</si>
  <si>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</si>
  <si>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</si>
  <si>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</si>
  <si>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</si>
  <si>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</si>
  <si>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</si>
  <si>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</si>
  <si>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</si>
  <si>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</si>
  <si>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</si>
  <si>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</si>
  <si>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</si>
  <si>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</si>
  <si>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</si>
  <si>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</si>
  <si>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</si>
  <si>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</si>
  <si>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</si>
  <si>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</si>
  <si>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</si>
  <si>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</si>
  <si>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</si>
  <si>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</si>
  <si>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</si>
  <si>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</si>
  <si>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</si>
  <si>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</si>
  <si>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</si>
  <si>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</si>
  <si>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</si>
  <si>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</si>
  <si>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</si>
  <si>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</si>
  <si>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</si>
  <si>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</si>
  <si>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</si>
  <si>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</si>
  <si>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</si>
  <si>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</si>
  <si>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</si>
  <si>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</si>
  <si>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</si>
  <si>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</si>
  <si>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</si>
  <si>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</si>
  <si>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</si>
  <si>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</si>
  <si>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</si>
  <si>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</si>
  <si>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</si>
  <si>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</si>
  <si>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</si>
  <si>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</si>
  <si>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</si>
  <si>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</si>
  <si>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</si>
  <si>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</si>
  <si>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</si>
  <si>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</si>
  <si>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</si>
  <si>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</si>
  <si>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</si>
  <si>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</si>
  <si>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</si>
  <si>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</si>
  <si>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</si>
  <si>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</si>
  <si>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</si>
  <si>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</si>
  <si>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</si>
  <si>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</si>
  <si>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</si>
  <si>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</si>
  <si>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</si>
  <si>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</si>
  <si>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</si>
  <si>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</si>
  <si>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</si>
  <si>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</si>
  <si>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</si>
  <si>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</si>
  <si>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</si>
  <si>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</si>
  <si>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</si>
  <si>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</si>
  <si>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</si>
  <si>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</si>
  <si>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</si>
  <si>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</si>
  <si>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</si>
  <si>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</si>
  <si>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</si>
  <si>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</si>
  <si>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</si>
  <si>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</si>
  <si>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</si>
  <si>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</si>
  <si>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</si>
  <si>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</si>
  <si>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</si>
  <si>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</si>
  <si>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</si>
  <si>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</si>
  <si>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</si>
  <si>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</si>
  <si>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</si>
  <si>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</si>
  <si>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</si>
  <si>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</si>
  <si>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</si>
  <si>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</si>
  <si>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</si>
  <si>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</si>
  <si>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</si>
  <si>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</si>
  <si>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</si>
  <si>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</si>
  <si>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</si>
  <si>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</si>
  <si>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</si>
  <si>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</si>
  <si>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</si>
  <si>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</si>
  <si>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</si>
  <si>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</si>
  <si>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</si>
  <si>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</si>
  <si>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</si>
  <si>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</si>
  <si>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</si>
  <si>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</si>
  <si>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</si>
  <si>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</si>
  <si>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</si>
  <si>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</si>
  <si>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</si>
  <si>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</si>
  <si>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</si>
  <si>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</si>
  <si>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</si>
  <si>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</si>
  <si>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</si>
  <si>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</si>
  <si>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</si>
  <si>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</si>
  <si>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</si>
  <si>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</si>
  <si>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</si>
  <si>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</si>
  <si>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</si>
  <si>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</si>
  <si>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</si>
  <si>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</si>
  <si>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</si>
  <si>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</si>
  <si>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</si>
  <si>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</si>
  <si>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</si>
  <si>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</si>
  <si>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</si>
  <si>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</si>
  <si>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</si>
  <si>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</si>
  <si>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</si>
  <si>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</si>
  <si>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</si>
  <si>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</si>
  <si>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</si>
  <si>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</si>
  <si>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</si>
  <si>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</si>
  <si>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</si>
  <si>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</si>
  <si>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</si>
  <si>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</si>
  <si>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</si>
  <si>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</si>
  <si>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</si>
  <si>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</si>
  <si>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</si>
  <si>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</si>
  <si>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</si>
  <si>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</si>
  <si>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</si>
  <si>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</si>
  <si>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</si>
  <si>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</si>
  <si>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</si>
  <si>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</si>
  <si>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</si>
  <si>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</si>
  <si>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</si>
  <si>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</si>
  <si>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</si>
  <si>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</si>
  <si>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</si>
  <si>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</si>
  <si>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</si>
  <si>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</si>
  <si>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</si>
  <si>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</si>
  <si>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</si>
  <si>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</si>
  <si>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</si>
  <si>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</si>
  <si>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</si>
  <si>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</si>
  <si>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</si>
  <si>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</si>
  <si>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</si>
  <si>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</si>
  <si>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</si>
  <si>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</si>
  <si>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</si>
  <si>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</si>
  <si>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</si>
  <si>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</si>
  <si>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</si>
  <si>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</si>
  <si>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</si>
  <si>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</si>
  <si>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</si>
  <si>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</si>
  <si>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</si>
  <si>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</si>
  <si>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</si>
  <si>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</si>
  <si>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</si>
  <si>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</si>
  <si>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</si>
  <si>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</si>
  <si>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</si>
  <si>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</si>
  <si>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</si>
  <si>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</si>
  <si>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</si>
  <si>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</si>
  <si>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</si>
  <si>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</si>
  <si>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</si>
  <si>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</si>
  <si>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</si>
  <si>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</si>
  <si>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</si>
  <si>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</si>
  <si>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</si>
  <si>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</si>
  <si>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</si>
  <si>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</si>
  <si>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</si>
  <si>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</si>
  <si>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</si>
  <si>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</si>
  <si>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</si>
  <si>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</si>
  <si>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</si>
  <si>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</si>
  <si>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</si>
  <si>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</si>
  <si>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</si>
  <si>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</si>
  <si>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</si>
  <si>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</si>
  <si>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</si>
  <si>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</si>
  <si>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</si>
  <si>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</si>
  <si>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</si>
  <si>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</si>
  <si>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</si>
  <si>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</si>
  <si>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</si>
  <si>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</si>
  <si>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</si>
  <si>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</si>
  <si>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</si>
  <si>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</si>
  <si>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</si>
  <si>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</si>
  <si>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</si>
  <si>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</si>
  <si>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</si>
  <si>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</si>
  <si>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</si>
  <si>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</si>
  <si>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</si>
  <si>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</si>
  <si>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</si>
  <si>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</si>
  <si>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</si>
  <si>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</si>
  <si>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</si>
  <si>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</si>
  <si>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</si>
  <si>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</si>
  <si>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</si>
  <si>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</si>
  <si>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</si>
  <si>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</si>
  <si>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</si>
  <si>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</si>
  <si>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</si>
  <si>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</si>
  <si>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</si>
  <si>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</si>
  <si>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</si>
  <si>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</si>
  <si>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</si>
  <si>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</si>
  <si>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</si>
  <si>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</si>
  <si>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</si>
  <si>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</si>
  <si>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</si>
  <si>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</si>
  <si>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</si>
  <si>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</si>
  <si>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</si>
  <si>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</si>
  <si>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</si>
  <si>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</si>
  <si>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</si>
  <si>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</si>
  <si>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</si>
  <si>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</si>
  <si>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</si>
  <si>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</si>
  <si>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</si>
  <si>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</si>
  <si>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</si>
  <si>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</si>
  <si>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</si>
  <si>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</si>
  <si>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</si>
  <si>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</si>
  <si>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</si>
  <si>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</si>
  <si>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</si>
  <si>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</si>
  <si>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</si>
  <si>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</si>
  <si>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</si>
  <si>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</si>
  <si>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</si>
  <si>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</si>
  <si>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</si>
  <si>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</si>
  <si>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</si>
  <si>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</si>
  <si>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</si>
  <si>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</si>
  <si>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</si>
  <si>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</si>
  <si>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</si>
  <si>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</si>
  <si>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</si>
  <si>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</si>
  <si>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</si>
  <si>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</si>
  <si>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</si>
  <si>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</si>
  <si>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</si>
  <si>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</si>
  <si>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</si>
  <si>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</si>
  <si>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</si>
  <si>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</si>
  <si>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</si>
  <si>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</si>
  <si>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</si>
  <si>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</si>
  <si>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</si>
  <si>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</si>
  <si>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</si>
  <si>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</si>
  <si>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</si>
  <si>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</si>
  <si>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</si>
  <si>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</si>
  <si>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</si>
  <si>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</si>
  <si>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</si>
  <si>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</si>
  <si>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</si>
  <si>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</si>
  <si>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</si>
  <si>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</si>
  <si>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</si>
  <si>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</si>
  <si>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</si>
  <si>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</si>
  <si>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</si>
  <si>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</si>
  <si>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</si>
  <si>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</si>
  <si>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</si>
  <si>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</si>
  <si>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</si>
  <si>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</si>
  <si>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</si>
  <si>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</si>
  <si>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</si>
  <si>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</si>
  <si>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</si>
  <si>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</si>
  <si>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</si>
  <si>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</si>
  <si>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</si>
  <si>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</si>
  <si>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</si>
  <si>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</si>
  <si>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</si>
  <si>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</si>
  <si>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</si>
  <si>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</si>
  <si>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</si>
  <si>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</si>
  <si>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</si>
  <si>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</si>
  <si>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</si>
  <si>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</si>
  <si>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</si>
  <si>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</si>
  <si>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</si>
  <si>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</si>
  <si>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</si>
  <si>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</si>
  <si>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</si>
  <si>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</si>
  <si>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</si>
  <si>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</si>
  <si>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</si>
  <si>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</si>
  <si>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</si>
  <si>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</si>
  <si>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</si>
  <si>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</si>
  <si>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</si>
  <si>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</si>
  <si>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</si>
  <si>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</si>
  <si>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</si>
  <si>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</si>
  <si>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</si>
  <si>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</si>
  <si>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</si>
  <si>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</si>
  <si>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</si>
  <si>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</si>
  <si>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</si>
  <si>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</si>
  <si>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</si>
  <si>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</si>
  <si>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</si>
  <si>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</si>
  <si>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</si>
  <si>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</si>
  <si>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</si>
  <si>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</si>
  <si>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</si>
  <si>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</si>
  <si>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</si>
  <si>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</si>
  <si>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</si>
  <si>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</si>
  <si>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</si>
  <si>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</si>
  <si>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</si>
  <si>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</si>
  <si>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</si>
  <si>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</si>
  <si>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</si>
  <si>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</si>
  <si>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</si>
  <si>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</si>
  <si>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</si>
  <si>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</si>
  <si>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</si>
  <si>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</si>
  <si>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</si>
  <si>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</si>
  <si>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</si>
  <si>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</si>
  <si>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</si>
  <si>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</si>
  <si>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</si>
  <si>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</si>
  <si>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</si>
  <si>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</si>
  <si>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</si>
  <si>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</si>
  <si>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</si>
  <si>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</si>
  <si>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</si>
  <si>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</si>
  <si>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</si>
  <si>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</si>
  <si>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</si>
  <si>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</si>
  <si>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</si>
  <si>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</si>
  <si>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</si>
  <si>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</si>
  <si>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</si>
  <si>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</si>
  <si>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</si>
  <si>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</si>
  <si>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</si>
  <si>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</si>
  <si>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</si>
  <si>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</si>
  <si>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</si>
  <si>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</si>
  <si>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</si>
  <si>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</si>
  <si>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</si>
  <si>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</si>
  <si>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</si>
  <si>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</si>
  <si>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</si>
  <si>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</si>
  <si>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</si>
  <si>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</si>
  <si>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</si>
  <si>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</si>
  <si>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</si>
  <si>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</si>
  <si>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</si>
  <si>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</si>
  <si>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</si>
  <si>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</si>
  <si>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</si>
  <si>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</si>
  <si>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</si>
  <si>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</si>
  <si>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</si>
  <si>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</si>
  <si>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</si>
  <si>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</si>
  <si>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</si>
  <si>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</si>
  <si>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</si>
  <si>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</si>
  <si>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</si>
  <si>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</si>
  <si>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</si>
  <si>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</si>
  <si>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</si>
  <si>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</si>
  <si>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</si>
  <si>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</si>
  <si>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</si>
  <si>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</si>
  <si>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</si>
  <si>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</si>
  <si>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</si>
  <si>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</si>
  <si>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</si>
  <si>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</si>
  <si>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</si>
  <si>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</si>
  <si>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</si>
  <si>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</si>
  <si>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</si>
  <si>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</si>
  <si>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</si>
  <si>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</si>
  <si>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</si>
  <si>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</si>
  <si>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</si>
  <si>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</si>
  <si>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</si>
  <si>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</si>
  <si>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</si>
  <si>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</si>
  <si>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</si>
  <si>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</si>
  <si>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</si>
  <si>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</si>
  <si>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</si>
  <si>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</si>
  <si>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</si>
  <si>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</si>
  <si>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</si>
  <si>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</si>
  <si>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</si>
  <si>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</si>
  <si>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</si>
  <si>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</si>
  <si>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</si>
  <si>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</si>
  <si>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</si>
  <si>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</si>
  <si>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</si>
  <si>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</si>
  <si>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</si>
  <si>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</si>
  <si>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</si>
  <si>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</si>
  <si>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</si>
  <si>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</si>
  <si>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</si>
  <si>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</si>
  <si>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</si>
  <si>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</si>
  <si>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</si>
  <si>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</si>
  <si>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</si>
  <si>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</si>
  <si>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</si>
  <si>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</si>
  <si>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</si>
  <si>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</si>
  <si>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</si>
  <si>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</si>
  <si>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</si>
  <si>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</si>
  <si>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</si>
  <si>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</si>
  <si>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</si>
  <si>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</si>
  <si>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</si>
  <si>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</si>
  <si>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</si>
  <si>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</si>
  <si>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</si>
  <si>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</si>
  <si>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</si>
  <si>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</si>
  <si>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</si>
  <si>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</si>
  <si>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</si>
  <si>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</si>
  <si>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</si>
  <si>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</si>
  <si>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</si>
  <si>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</si>
  <si>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</si>
  <si>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</si>
  <si>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</si>
  <si>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</si>
  <si>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</si>
  <si>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</si>
  <si>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</si>
  <si>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</si>
  <si>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</si>
  <si>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</si>
  <si>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</si>
  <si>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</si>
  <si>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</si>
  <si>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</si>
  <si>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</si>
  <si>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</si>
  <si>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</si>
  <si>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</si>
  <si>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</si>
  <si>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</si>
  <si>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</si>
  <si>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</si>
  <si>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</si>
  <si>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</si>
  <si>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</si>
  <si>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</si>
  <si>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</si>
  <si>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</si>
  <si>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</si>
  <si>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</si>
  <si>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</si>
  <si>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</si>
  <si>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</si>
  <si>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</si>
  <si>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</si>
  <si>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</si>
  <si>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</si>
  <si>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</si>
  <si>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</si>
  <si>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</si>
  <si>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</si>
  <si>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</si>
  <si>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</si>
  <si>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</si>
  <si>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</si>
  <si>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</si>
  <si>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</si>
  <si>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</si>
  <si>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</si>
  <si>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</si>
  <si>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</si>
  <si>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</si>
  <si>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</si>
  <si>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</si>
  <si>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</si>
  <si>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</si>
  <si>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</si>
  <si>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</si>
  <si>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</si>
  <si>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</si>
  <si>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</si>
  <si>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</si>
  <si>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</si>
  <si>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</si>
  <si>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</si>
  <si>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</si>
  <si>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</si>
  <si>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</si>
  <si>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</si>
  <si>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</si>
  <si>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</si>
  <si>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</si>
  <si>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</si>
  <si>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</si>
  <si>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</si>
  <si>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</si>
  <si>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</si>
  <si>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</si>
  <si>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</si>
  <si>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</si>
  <si>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</si>
  <si>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</si>
  <si>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</si>
  <si>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</si>
  <si>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</si>
  <si>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</si>
  <si>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</si>
  <si>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</si>
  <si>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</si>
  <si>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</si>
  <si>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</si>
  <si>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</si>
  <si>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</si>
  <si>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</si>
  <si>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</si>
  <si>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</si>
  <si>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</si>
  <si>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</si>
  <si>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</si>
  <si>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</si>
  <si>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</si>
  <si>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</si>
  <si>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</si>
  <si>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</si>
  <si>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</si>
  <si>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</si>
  <si>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</si>
  <si>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</si>
  <si>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</si>
  <si>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</si>
  <si>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</si>
  <si>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</si>
  <si>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</si>
  <si>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</si>
  <si>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</si>
  <si>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</si>
  <si>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</si>
  <si>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</si>
  <si>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</si>
  <si>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</si>
  <si>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</si>
  <si>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</si>
  <si>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</si>
  <si>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</si>
  <si>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</si>
  <si>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</si>
  <si>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</si>
  <si>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</si>
  <si>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</si>
  <si>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</si>
  <si>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</si>
  <si>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</si>
  <si>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</si>
  <si>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</si>
  <si>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</si>
  <si>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</si>
  <si>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</si>
  <si>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</si>
  <si>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</si>
  <si>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</si>
  <si>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</si>
  <si>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</si>
  <si>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</si>
  <si>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</si>
  <si>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</si>
  <si>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</si>
  <si>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</si>
  <si>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</si>
  <si>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</si>
  <si>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</si>
  <si>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</si>
  <si>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</si>
  <si>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</si>
  <si>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</si>
  <si>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</si>
  <si>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</si>
  <si>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</si>
  <si>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</si>
  <si>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</si>
  <si>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</si>
  <si>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</si>
  <si>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</si>
  <si>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</si>
  <si>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</si>
  <si>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</si>
  <si>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</si>
  <si>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</si>
  <si>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</si>
  <si>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</si>
  <si>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</si>
  <si>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</si>
  <si>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</si>
  <si>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</si>
  <si>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</si>
  <si>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</si>
  <si>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</si>
  <si>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</si>
  <si>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</si>
  <si>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</si>
  <si>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</si>
  <si>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</si>
  <si>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</si>
  <si>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</si>
  <si>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</si>
  <si>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</si>
  <si>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</si>
  <si>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</si>
  <si>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</si>
  <si>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</si>
  <si>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</si>
  <si>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</si>
  <si>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</si>
  <si>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</si>
  <si>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</si>
  <si>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</si>
  <si>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</si>
  <si>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</si>
  <si>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</si>
  <si>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</si>
  <si>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</si>
  <si>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</si>
  <si>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</si>
  <si>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</si>
  <si>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</si>
  <si>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</si>
  <si>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</si>
  <si>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</si>
  <si>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</si>
  <si>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</si>
  <si>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</si>
  <si>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</si>
  <si>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</si>
  <si>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</si>
  <si>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</si>
  <si>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</si>
  <si>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</si>
  <si>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</si>
  <si>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</si>
  <si>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</si>
  <si>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</si>
  <si>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</si>
  <si>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</si>
  <si>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</si>
  <si>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</si>
  <si>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</si>
  <si>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</si>
  <si>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</si>
  <si>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</si>
  <si>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</si>
  <si>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</si>
  <si>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</si>
  <si>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</si>
  <si>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</si>
  <si>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</si>
  <si>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</si>
  <si>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</si>
  <si>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</si>
  <si>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</si>
  <si>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</si>
  <si>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</si>
  <si>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</si>
  <si>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</si>
  <si>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</si>
  <si>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</si>
  <si>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</si>
  <si>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</si>
  <si>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</si>
  <si>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</si>
  <si>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</si>
  <si>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</si>
  <si>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</si>
  <si>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</si>
  <si>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</si>
  <si>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</si>
  <si>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</si>
  <si>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</si>
  <si>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</si>
  <si>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</si>
  <si>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</si>
  <si>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</si>
  <si>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</si>
  <si>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</si>
  <si>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</si>
  <si>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</si>
  <si>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</si>
  <si>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</si>
  <si>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</si>
  <si>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</si>
  <si>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</si>
  <si>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</si>
  <si>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</si>
  <si>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</si>
  <si>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</si>
  <si>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</si>
  <si>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</si>
  <si>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</si>
  <si>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</si>
  <si>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</si>
  <si>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</si>
  <si>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</si>
  <si>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</si>
  <si>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</si>
  <si>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</si>
  <si>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</si>
  <si>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</si>
  <si>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</si>
  <si>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</si>
  <si>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</si>
  <si>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</si>
  <si>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</si>
  <si>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</si>
  <si>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</si>
  <si>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</si>
  <si>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</si>
  <si>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</si>
  <si>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</si>
  <si>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</si>
  <si>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</si>
  <si>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</si>
  <si>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</si>
  <si>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</si>
  <si>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</si>
  <si>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</si>
  <si>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</si>
  <si>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</si>
  <si>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</si>
  <si>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</si>
  <si>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</si>
  <si>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</si>
  <si>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</si>
  <si>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</si>
  <si>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</si>
  <si>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</si>
  <si>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</si>
  <si>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</si>
  <si>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</si>
  <si>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</si>
  <si>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</si>
  <si>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</si>
  <si>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</si>
  <si>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</si>
  <si>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</si>
  <si>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</si>
  <si>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</si>
  <si>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</si>
  <si>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</si>
  <si>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</si>
  <si>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</si>
  <si>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</si>
  <si>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</si>
  <si>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</si>
  <si>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</si>
  <si>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</si>
  <si>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</si>
  <si>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</si>
  <si>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</si>
  <si>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</si>
  <si>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</si>
  <si>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</si>
  <si>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</si>
  <si>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</si>
  <si>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</si>
  <si>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</si>
  <si>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</si>
  <si>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</si>
  <si>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</si>
  <si>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</si>
  <si>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</si>
  <si>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</si>
  <si>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</si>
  <si>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</si>
  <si>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</si>
  <si>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</si>
  <si>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</si>
  <si>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</si>
  <si>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</si>
  <si>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</si>
  <si>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</si>
  <si>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</si>
  <si>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</si>
  <si>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</si>
  <si>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</si>
  <si>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</si>
  <si>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</si>
  <si>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</si>
  <si>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</si>
  <si>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</si>
  <si>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</si>
  <si>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</si>
  <si>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</si>
  <si>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</si>
  <si>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</si>
  <si>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</si>
  <si>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</si>
  <si>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</si>
  <si>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</si>
  <si>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</si>
  <si>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</si>
  <si>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</si>
  <si>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</si>
  <si>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</si>
  <si>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</si>
  <si>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</si>
  <si>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</si>
  <si>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</si>
  <si>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</si>
  <si>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</si>
  <si>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</si>
  <si>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</si>
  <si>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</si>
  <si>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</si>
  <si>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</si>
  <si>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</si>
  <si>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</si>
  <si>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</si>
  <si>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</si>
  <si>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</si>
  <si>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</si>
  <si>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</si>
  <si>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</si>
  <si>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</si>
  <si>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</si>
  <si>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</si>
  <si>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</si>
  <si>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</si>
  <si>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</si>
  <si>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</si>
  <si>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</si>
  <si>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</si>
  <si>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</si>
  <si>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</si>
  <si>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</si>
  <si>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</si>
  <si>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</si>
  <si>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</si>
  <si>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</si>
  <si>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</si>
  <si>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</si>
  <si>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</si>
  <si>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</si>
  <si>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</si>
  <si>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</si>
  <si>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</si>
  <si>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</si>
  <si>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</si>
  <si>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</si>
  <si>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</si>
  <si>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</si>
  <si>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</si>
  <si>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</si>
  <si>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</si>
  <si>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</si>
  <si>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</si>
  <si>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</si>
  <si>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</si>
  <si>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</si>
  <si>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</si>
  <si>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</si>
  <si>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</si>
  <si>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</si>
  <si>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</si>
  <si>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</si>
  <si>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</si>
  <si>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</si>
  <si>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</si>
  <si>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</si>
  <si>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</si>
  <si>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</si>
  <si>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</si>
  <si>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</si>
  <si>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</si>
  <si>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</si>
  <si>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</si>
  <si>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</si>
  <si>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</si>
  <si>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</si>
  <si>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</si>
  <si>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</si>
  <si>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</si>
  <si>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</si>
  <si>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</si>
  <si>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</si>
  <si>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</si>
  <si>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</si>
  <si>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</si>
  <si>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</si>
  <si>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</si>
  <si>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</si>
  <si>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</si>
  <si>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</si>
  <si>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</si>
  <si>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</si>
  <si>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</si>
  <si>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</si>
  <si>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</si>
  <si>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</si>
  <si>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</si>
  <si>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</si>
  <si>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</si>
  <si>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</si>
  <si>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</si>
  <si>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</si>
  <si>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</si>
  <si>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</si>
  <si>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</si>
  <si>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</si>
  <si>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</si>
  <si>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</si>
  <si>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</si>
  <si>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</si>
  <si>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</si>
  <si>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</si>
  <si>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</si>
  <si>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</si>
  <si>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</si>
  <si>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</si>
  <si>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</si>
  <si>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</si>
  <si>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</si>
  <si>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</si>
  <si>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</si>
  <si>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</si>
  <si>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</si>
  <si>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</si>
  <si>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</si>
  <si>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</si>
  <si>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</si>
  <si>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</si>
  <si>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</si>
  <si>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</si>
  <si>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</si>
  <si>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</si>
  <si>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</si>
  <si>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</si>
  <si>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</si>
  <si>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</si>
  <si>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</si>
  <si>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</si>
  <si>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</si>
  <si>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</si>
  <si>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</si>
  <si>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</si>
  <si>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</si>
  <si>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</si>
  <si>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</si>
  <si>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</si>
  <si>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</si>
  <si>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</si>
  <si>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</si>
  <si>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</si>
  <si>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</si>
  <si>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</si>
  <si>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</si>
  <si>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</si>
  <si>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</si>
  <si>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</si>
  <si>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</si>
  <si>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</si>
  <si>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</si>
  <si>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</si>
  <si>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</si>
  <si>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</si>
  <si>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</si>
  <si>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</si>
  <si>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</si>
  <si>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</si>
  <si>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</si>
  <si>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</si>
  <si>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</si>
  <si>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</si>
  <si>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</si>
  <si>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</si>
  <si>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</si>
  <si>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</si>
  <si>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</si>
  <si>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</si>
  <si>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</si>
  <si>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</si>
  <si>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</si>
  <si>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</si>
  <si>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</si>
  <si>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</si>
  <si>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</si>
  <si>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</si>
  <si>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</si>
  <si>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</si>
  <si>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</si>
  <si>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</si>
  <si>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</si>
  <si>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</si>
  <si>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</si>
  <si>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</si>
  <si>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</si>
  <si>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</si>
  <si>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</si>
  <si>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</si>
  <si>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</si>
  <si>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</si>
  <si>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</si>
  <si>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</si>
  <si>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</si>
  <si>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</si>
  <si>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</si>
  <si>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</si>
  <si>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</si>
  <si>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</si>
  <si>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</si>
  <si>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</si>
  <si>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</si>
  <si>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</si>
  <si>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</si>
  <si>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</si>
  <si>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</si>
  <si>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</si>
  <si>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</si>
  <si>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</si>
  <si>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</si>
  <si>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</si>
  <si>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</si>
  <si>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</si>
  <si>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</si>
  <si>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</si>
  <si>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</si>
  <si>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</si>
  <si>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</si>
  <si>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</si>
  <si>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</si>
  <si>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</si>
  <si>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</si>
  <si>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</si>
  <si>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</si>
  <si>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</si>
  <si>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</si>
  <si>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</si>
  <si>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</si>
  <si>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</si>
  <si>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</si>
  <si>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</si>
  <si>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</si>
  <si>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</si>
  <si>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</si>
  <si>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</si>
  <si>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</si>
  <si>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</si>
  <si>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</si>
  <si>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</si>
  <si>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</si>
  <si>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</si>
  <si>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</si>
  <si>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</si>
  <si>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</si>
  <si>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</si>
  <si>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</si>
  <si>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</si>
  <si>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</si>
  <si>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</si>
  <si>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</si>
  <si>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</si>
  <si>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</si>
  <si>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</si>
  <si>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</si>
  <si>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</si>
  <si>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</si>
  <si>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</si>
  <si>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</si>
  <si>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</si>
  <si>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</si>
  <si>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</si>
  <si>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</si>
  <si>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</si>
  <si>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</si>
  <si>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</si>
  <si>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</si>
  <si>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</si>
  <si>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</si>
  <si>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</si>
  <si>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</si>
  <si>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</si>
  <si>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</si>
  <si>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</si>
  <si>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</si>
  <si>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</si>
  <si>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</si>
  <si>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</si>
  <si>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</si>
  <si>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</si>
  <si>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</si>
  <si>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</si>
  <si>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</si>
  <si>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</si>
  <si>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</si>
  <si>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</si>
  <si>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</si>
  <si>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</si>
  <si>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</si>
  <si>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</si>
  <si>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</si>
  <si>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</si>
  <si>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</si>
  <si>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</si>
  <si>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</si>
  <si>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</si>
  <si>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</si>
  <si>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</si>
  <si>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</si>
  <si>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</si>
  <si>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</si>
  <si>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</si>
  <si>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</si>
  <si>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</si>
  <si>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</si>
  <si>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</si>
  <si>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</si>
  <si>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</si>
  <si>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</si>
  <si>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</si>
  <si>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</si>
  <si>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</si>
  <si>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</si>
  <si>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</si>
  <si>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</si>
  <si>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</si>
  <si>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</si>
  <si>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</si>
  <si>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</si>
  <si>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</si>
  <si>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</si>
  <si>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</si>
  <si>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</si>
  <si>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</si>
  <si>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</si>
  <si>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</si>
  <si>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</si>
  <si>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</si>
  <si>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</si>
  <si>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</si>
  <si>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</si>
  <si>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</si>
  <si>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</si>
  <si>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</si>
  <si>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</si>
  <si>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</si>
  <si>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</si>
  <si>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</si>
  <si>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</si>
  <si>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</si>
  <si>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</si>
  <si>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</si>
  <si>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</si>
  <si>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</si>
  <si>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</si>
  <si>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</si>
  <si>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</si>
  <si>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</si>
  <si>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</si>
  <si>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</si>
  <si>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</si>
  <si>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</si>
  <si>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</si>
  <si>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</si>
  <si>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</si>
  <si>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</si>
  <si>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</si>
  <si>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</si>
  <si>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</si>
  <si>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</si>
  <si>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</si>
  <si>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</si>
  <si>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</si>
  <si>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</si>
  <si>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</si>
  <si>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</si>
  <si>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</si>
  <si>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</si>
  <si>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</si>
  <si>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</si>
  <si>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</si>
  <si>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</si>
  <si>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</si>
  <si>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</si>
  <si>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</si>
  <si>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</si>
  <si>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</si>
  <si>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</si>
  <si>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</si>
  <si>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</si>
  <si>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</si>
  <si>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</si>
  <si>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</si>
  <si>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</si>
  <si>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</si>
  <si>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</si>
  <si>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</si>
  <si>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</si>
  <si>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</si>
  <si>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</si>
  <si>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</si>
  <si>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</si>
  <si>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</si>
  <si>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</si>
  <si>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</si>
  <si>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</si>
  <si>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</si>
  <si>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</si>
  <si>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</si>
  <si>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</si>
  <si>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</si>
  <si>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</si>
  <si>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</si>
  <si>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</si>
  <si>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</si>
  <si>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</si>
  <si>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</si>
  <si>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</si>
  <si>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</si>
  <si>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</si>
  <si>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</si>
  <si>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</si>
  <si>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</si>
  <si>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</si>
  <si>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</si>
  <si>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</si>
  <si>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</si>
  <si>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</si>
  <si>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</si>
  <si>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</si>
  <si>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</si>
  <si>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</si>
  <si>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</si>
  <si>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</si>
  <si>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</si>
  <si>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</si>
  <si>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</si>
  <si>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</si>
  <si>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</si>
  <si>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</si>
  <si>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</si>
  <si>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</si>
  <si>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</si>
  <si>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</si>
  <si>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</si>
  <si>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</si>
  <si>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</si>
  <si>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</si>
  <si>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</si>
  <si>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</si>
  <si>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</si>
  <si>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</si>
  <si>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</si>
  <si>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</si>
  <si>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</si>
  <si>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</si>
  <si>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</si>
  <si>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</si>
  <si>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</si>
  <si>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</si>
  <si>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</si>
  <si>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</si>
  <si>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</si>
  <si>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</si>
  <si>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</si>
  <si>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</si>
  <si>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</si>
  <si>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</si>
  <si>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</si>
  <si>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</si>
  <si>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</si>
  <si>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</si>
  <si>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</si>
  <si>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</si>
  <si>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</si>
  <si>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</si>
  <si>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</si>
  <si>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</si>
  <si>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</si>
  <si>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</si>
  <si>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</si>
  <si>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</si>
  <si>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</si>
  <si>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</si>
  <si>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</si>
  <si>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</si>
  <si>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</si>
  <si>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</si>
  <si>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</si>
  <si>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</si>
  <si>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</si>
  <si>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</si>
  <si>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</si>
  <si>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</si>
  <si>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</si>
  <si>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</si>
  <si>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</si>
  <si>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</si>
  <si>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</si>
  <si>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</si>
  <si>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</si>
  <si>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</si>
  <si>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</si>
  <si>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</si>
  <si>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</si>
  <si>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</si>
  <si>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</si>
  <si>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</si>
  <si>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</si>
  <si>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</si>
  <si>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</si>
  <si>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</si>
  <si>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</si>
  <si>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</si>
  <si>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</si>
  <si>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</si>
  <si>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</si>
  <si>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</si>
  <si>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</si>
  <si>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</si>
  <si>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</si>
  <si>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</si>
  <si>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</si>
  <si>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</si>
  <si>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</si>
  <si>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</si>
  <si>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</si>
  <si>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</si>
  <si>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</si>
  <si>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</si>
  <si>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</si>
  <si>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</si>
  <si>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</si>
  <si>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</si>
  <si>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</si>
  <si>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</si>
  <si>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</si>
  <si>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</si>
  <si>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</si>
  <si>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</si>
  <si>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</si>
  <si>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</si>
  <si>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</si>
  <si>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</si>
  <si>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</si>
  <si>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</si>
  <si>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</si>
  <si>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</si>
  <si>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</si>
  <si>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</si>
  <si>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</si>
  <si>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</si>
  <si>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</si>
  <si>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</si>
  <si>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</si>
  <si>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</si>
  <si>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</si>
  <si>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</si>
  <si>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</si>
  <si>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</si>
  <si>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</si>
  <si>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</si>
  <si>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</si>
  <si>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</si>
  <si>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</si>
  <si>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</si>
  <si>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</si>
  <si>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</si>
  <si>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</si>
  <si>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</si>
  <si>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</si>
  <si>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</si>
  <si>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</si>
  <si>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</si>
  <si>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</si>
  <si>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</si>
  <si>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</si>
  <si>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</si>
  <si>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</si>
  <si>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</si>
  <si>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</si>
  <si>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</si>
  <si>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</si>
  <si>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</si>
  <si>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</si>
  <si>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</si>
  <si>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</si>
  <si>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</si>
  <si>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</si>
  <si>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</si>
  <si>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</si>
  <si>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</si>
  <si>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</si>
  <si>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</si>
  <si>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</si>
  <si>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</si>
  <si>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</si>
  <si>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</si>
  <si>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</si>
  <si>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</si>
  <si>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</si>
  <si>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</si>
  <si>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</si>
  <si>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</si>
  <si>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</si>
  <si>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</si>
  <si>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</si>
  <si>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</si>
  <si>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</si>
  <si>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</si>
  <si>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</si>
  <si>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</si>
  <si>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</si>
  <si>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</si>
  <si>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</si>
  <si>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</si>
  <si>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</si>
  <si>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</si>
  <si>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</si>
  <si>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</si>
  <si>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</si>
  <si>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</si>
  <si>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</si>
  <si>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</si>
  <si>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</si>
  <si>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</si>
  <si>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</si>
  <si>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</si>
  <si>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</si>
  <si>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</si>
  <si>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</si>
  <si>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</si>
  <si>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</si>
  <si>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</si>
  <si>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</si>
  <si>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</si>
  <si>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</si>
  <si>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</si>
  <si>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</si>
  <si>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</si>
  <si>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</si>
  <si>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</si>
  <si>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</si>
  <si>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</si>
  <si>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</si>
  <si>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</si>
  <si>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</si>
  <si>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</si>
  <si>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</si>
  <si>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</si>
  <si>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</si>
  <si>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</si>
  <si>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</si>
  <si>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</si>
  <si>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</si>
  <si>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</si>
  <si>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</si>
  <si>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</si>
  <si>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</si>
  <si>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</si>
  <si>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</si>
  <si>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</si>
  <si>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</si>
  <si>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</si>
  <si>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</si>
  <si>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</si>
  <si>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</si>
  <si>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</si>
  <si>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</si>
  <si>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</si>
  <si>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</si>
  <si>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</si>
  <si>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</si>
  <si>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</si>
  <si>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</si>
  <si>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</si>
  <si>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</si>
  <si>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</si>
  <si>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</si>
  <si>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</si>
  <si>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</si>
  <si>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</si>
  <si>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</si>
  <si>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</si>
  <si>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</si>
  <si>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</si>
  <si>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</si>
  <si>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</si>
  <si>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</si>
  <si>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</si>
  <si>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</si>
  <si>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</si>
  <si>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</si>
  <si>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</si>
  <si>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</si>
  <si>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</si>
  <si>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</si>
  <si>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</si>
  <si>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</si>
  <si>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</si>
  <si>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</si>
  <si>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</si>
  <si>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</si>
  <si>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</si>
  <si>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</si>
  <si>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</si>
  <si>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</si>
  <si>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</si>
  <si>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</si>
  <si>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</si>
  <si>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</si>
  <si>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</si>
  <si>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</si>
  <si>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</si>
  <si>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</si>
  <si>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</si>
  <si>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</si>
  <si>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</si>
  <si>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</si>
  <si>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</si>
  <si>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</si>
  <si>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</si>
  <si>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</si>
  <si>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</si>
  <si>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</si>
  <si>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</si>
  <si>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</si>
  <si>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</si>
  <si>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</si>
  <si>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</si>
  <si>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</si>
  <si>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</si>
  <si>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</si>
  <si>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</si>
  <si>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</si>
  <si>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</si>
  <si>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</si>
  <si>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</si>
  <si>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</si>
  <si>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</si>
  <si>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</si>
  <si>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</si>
  <si>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</si>
  <si>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</si>
  <si>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</si>
  <si>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</si>
  <si>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</si>
  <si>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</si>
  <si>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</si>
  <si>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</si>
  <si>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</si>
  <si>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</si>
  <si>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</si>
  <si>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</si>
  <si>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</si>
  <si>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</si>
  <si>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</si>
  <si>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</si>
  <si>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</si>
  <si>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</si>
  <si>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</si>
  <si>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</si>
  <si>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</si>
  <si>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</si>
  <si>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</si>
  <si>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</si>
  <si>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</si>
  <si>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</si>
  <si>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</si>
  <si>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</si>
  <si>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</si>
  <si>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</si>
  <si>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</si>
  <si>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</si>
  <si>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</si>
  <si>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</si>
  <si>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</si>
  <si>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</si>
  <si>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</si>
  <si>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</si>
  <si>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</si>
  <si>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</si>
  <si>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</si>
  <si>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</si>
  <si>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</si>
  <si>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</si>
  <si>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</si>
  <si>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</si>
  <si>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</si>
  <si>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</si>
  <si>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</si>
  <si>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</si>
  <si>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</si>
  <si>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</si>
  <si>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</si>
  <si>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</si>
  <si>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</si>
  <si>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</si>
  <si>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</si>
  <si>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</si>
  <si>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</si>
  <si>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</si>
  <si>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</si>
  <si>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</si>
  <si>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</si>
  <si>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</si>
  <si>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</si>
  <si>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</si>
  <si>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</si>
  <si>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</si>
  <si>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</si>
  <si>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</si>
  <si>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</si>
  <si>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</si>
  <si>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</si>
  <si>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</si>
  <si>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</si>
  <si>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</si>
  <si>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</si>
  <si>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</si>
  <si>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</si>
  <si>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</si>
  <si>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</si>
  <si>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</si>
  <si>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</si>
  <si>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</si>
  <si>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</si>
  <si>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</si>
  <si>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</si>
  <si>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</si>
  <si>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</si>
  <si>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</si>
  <si>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</si>
  <si>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</si>
  <si>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</si>
  <si>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</si>
  <si>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</si>
  <si>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</si>
  <si>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</si>
  <si>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</si>
  <si>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</si>
  <si>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</si>
  <si>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</si>
  <si>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</si>
  <si>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</si>
  <si>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</si>
  <si>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</si>
  <si>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</si>
  <si>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</si>
  <si>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</si>
  <si>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</si>
  <si>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</si>
  <si>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</si>
  <si>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</si>
  <si>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</si>
  <si>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</si>
  <si>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</si>
  <si>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</si>
  <si>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</si>
  <si>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</si>
  <si>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</si>
  <si>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</si>
  <si>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</si>
  <si>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</si>
  <si>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</si>
  <si>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</si>
  <si>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</si>
  <si>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</si>
  <si>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</si>
  <si>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</si>
  <si>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</si>
  <si>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</si>
  <si>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</si>
  <si>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</si>
  <si>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</si>
  <si>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</si>
  <si>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</si>
  <si>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</si>
  <si>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</si>
  <si>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</si>
  <si>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</si>
  <si>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</si>
  <si>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</si>
  <si>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</si>
  <si>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</si>
  <si>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</si>
  <si>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</si>
  <si>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</si>
  <si>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</si>
  <si>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</si>
  <si>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</si>
  <si>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</si>
  <si>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</si>
  <si>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</si>
  <si>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</si>
  <si>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</si>
  <si>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</si>
  <si>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</si>
  <si>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</si>
  <si>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</si>
  <si>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</si>
  <si>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</si>
  <si>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</si>
  <si>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</si>
  <si>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</si>
  <si>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</si>
  <si>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</si>
  <si>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</si>
  <si>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</si>
  <si>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</si>
  <si>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</si>
  <si>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</si>
  <si>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</si>
  <si>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</si>
  <si>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</si>
  <si>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</si>
  <si>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</si>
  <si>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</si>
  <si>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</si>
  <si>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</si>
  <si>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</si>
  <si>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</si>
  <si>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</si>
  <si>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</si>
  <si>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</si>
  <si>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</si>
  <si>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</si>
  <si>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</si>
  <si>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</si>
  <si>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</si>
  <si>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</si>
  <si>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</si>
  <si>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</si>
  <si>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</si>
  <si>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</si>
  <si>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</si>
  <si>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</si>
  <si>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</si>
  <si>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</si>
  <si>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</si>
  <si>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</si>
  <si>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</si>
  <si>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</si>
  <si>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</si>
  <si>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</si>
  <si>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</si>
  <si>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</si>
  <si>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</si>
  <si>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</si>
  <si>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</si>
  <si>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</si>
  <si>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</si>
  <si>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</si>
  <si>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</si>
  <si>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</si>
  <si>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</si>
  <si>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</si>
  <si>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</si>
  <si>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</si>
  <si>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</si>
  <si>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</si>
  <si>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</si>
  <si>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</si>
  <si>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</si>
  <si>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</si>
  <si>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</si>
  <si>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</si>
  <si>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</si>
  <si>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</si>
  <si>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</si>
  <si>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</si>
  <si>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</si>
  <si>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</si>
  <si>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</si>
  <si>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</si>
  <si>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</si>
  <si>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</si>
  <si>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</si>
  <si>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</si>
  <si>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</si>
  <si>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</si>
  <si>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</si>
  <si>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</si>
  <si>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</si>
  <si>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</si>
  <si>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</si>
  <si>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</si>
  <si>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</si>
  <si>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</si>
  <si>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</si>
  <si>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</si>
  <si>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</si>
  <si>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</si>
  <si>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</si>
  <si>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</si>
  <si>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</si>
  <si>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</si>
  <si>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</si>
  <si>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</si>
  <si>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</si>
  <si>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</si>
  <si>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</si>
  <si>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</si>
  <si>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</si>
  <si>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</si>
  <si>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</si>
  <si>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</si>
  <si>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</si>
  <si>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</si>
  <si>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</si>
  <si>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</si>
  <si>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</si>
  <si>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</si>
  <si>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</si>
  <si>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</si>
  <si>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</si>
  <si>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</si>
  <si>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</si>
  <si>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</si>
  <si>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</si>
  <si>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</si>
  <si>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</si>
  <si>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</si>
  <si>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</si>
  <si>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</si>
  <si>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</si>
  <si>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</si>
  <si>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</si>
  <si>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</si>
  <si>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</si>
  <si>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</si>
  <si>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</si>
  <si>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</si>
  <si>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</si>
  <si>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</si>
  <si>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</si>
  <si>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</si>
  <si>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</si>
  <si>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</si>
  <si>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</si>
  <si>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</si>
  <si>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</si>
  <si>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</si>
  <si>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</si>
  <si>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</si>
  <si>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</si>
  <si>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</si>
  <si>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</si>
  <si>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</si>
  <si>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</si>
  <si>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</si>
  <si>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</si>
  <si>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</si>
  <si>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</si>
  <si>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</si>
  <si>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</si>
  <si>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</si>
  <si>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</si>
  <si>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</si>
  <si>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</si>
  <si>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</si>
  <si>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</si>
  <si>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</si>
  <si>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</si>
  <si>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</si>
  <si>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</si>
  <si>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</si>
  <si>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</si>
  <si>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</si>
  <si>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</si>
  <si>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</si>
  <si>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</si>
  <si>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</si>
  <si>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</si>
  <si>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</si>
  <si>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</si>
  <si>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</si>
  <si>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</si>
  <si>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</si>
  <si>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</si>
  <si>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</si>
  <si>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</si>
  <si>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</si>
  <si>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</si>
  <si>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</si>
  <si>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</si>
  <si>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</si>
  <si>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</si>
  <si>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</si>
  <si>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</si>
  <si>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</si>
  <si>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</si>
  <si>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</si>
  <si>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</si>
  <si>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</si>
  <si>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</si>
  <si>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</si>
  <si>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</si>
  <si>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</si>
  <si>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</si>
  <si>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</si>
  <si>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</si>
  <si>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</si>
  <si>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</si>
  <si>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</si>
  <si>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</si>
  <si>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</si>
  <si>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</si>
  <si>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</si>
  <si>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</si>
  <si>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</si>
  <si>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</si>
  <si>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</si>
  <si>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</si>
  <si>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</si>
  <si>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</si>
  <si>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</si>
  <si>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</si>
  <si>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</si>
  <si>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</si>
  <si>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</si>
  <si>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</si>
  <si>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</si>
  <si>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</si>
  <si>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</si>
  <si>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</si>
  <si>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</si>
  <si>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</si>
  <si>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</si>
  <si>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</si>
  <si>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</si>
  <si>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</si>
  <si>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</si>
  <si>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</si>
  <si>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</si>
  <si>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</si>
  <si>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</si>
  <si>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</si>
  <si>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</si>
  <si>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</si>
  <si>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</si>
  <si>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</si>
  <si>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</si>
  <si>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</si>
  <si>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</si>
  <si>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</si>
  <si>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</si>
  <si>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</si>
  <si>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</si>
  <si>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</si>
  <si>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</si>
  <si>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</si>
  <si>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</si>
  <si>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</si>
  <si>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</si>
  <si>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</si>
  <si>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</si>
  <si>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</si>
  <si>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</si>
  <si>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</si>
  <si>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</si>
  <si>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</si>
  <si>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</si>
  <si>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</si>
  <si>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</si>
  <si>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</si>
  <si>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</si>
  <si>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</si>
  <si>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</si>
  <si>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</si>
  <si>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</si>
  <si>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</si>
  <si>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</si>
  <si>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</si>
  <si>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</si>
  <si>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</si>
  <si>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</si>
  <si>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</si>
  <si>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</si>
  <si>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</si>
  <si>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</si>
  <si>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</si>
  <si>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</si>
  <si>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</si>
  <si>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</si>
  <si>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</si>
  <si>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</si>
  <si>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</si>
  <si>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</si>
  <si>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</si>
  <si>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</si>
  <si>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</si>
  <si>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</si>
  <si>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</si>
  <si>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</si>
  <si>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</si>
  <si>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</si>
  <si>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</si>
  <si>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</si>
  <si>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</si>
  <si>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</si>
  <si>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</si>
  <si>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</si>
  <si>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</si>
  <si>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</si>
  <si>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</si>
  <si>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</si>
  <si>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</si>
  <si>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</si>
  <si>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</si>
  <si>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</si>
  <si>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</si>
  <si>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</si>
  <si>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</si>
  <si>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</si>
  <si>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</si>
  <si>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</si>
  <si>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</si>
  <si>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</si>
  <si>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</si>
  <si>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</si>
  <si>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</si>
  <si>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</si>
  <si>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</si>
  <si>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</si>
  <si>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</si>
  <si>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</si>
  <si>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</si>
  <si>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</si>
  <si>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</si>
  <si>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</si>
  <si>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</si>
  <si>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</si>
  <si>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</si>
  <si>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</si>
  <si>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</si>
  <si>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</si>
  <si>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</si>
  <si>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</si>
  <si>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</si>
  <si>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</si>
  <si>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</si>
  <si>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</si>
  <si>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</si>
  <si>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</si>
  <si>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</si>
  <si>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</si>
  <si>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</si>
  <si>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</si>
  <si>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</si>
  <si>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</si>
  <si>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</si>
  <si>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</si>
  <si>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</si>
  <si>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</si>
  <si>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</si>
  <si>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</si>
  <si>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</si>
  <si>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</si>
  <si>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</si>
  <si>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</si>
  <si>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</si>
  <si>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</si>
  <si>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</si>
  <si>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</si>
  <si>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</si>
  <si>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</si>
  <si>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</si>
  <si>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</si>
  <si>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</si>
  <si>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</si>
  <si>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</si>
  <si>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</si>
  <si>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</si>
  <si>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</si>
  <si>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</si>
  <si>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</si>
  <si>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</si>
  <si>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</si>
  <si>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</si>
  <si>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</si>
  <si>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</si>
  <si>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</si>
  <si>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</si>
  <si>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</si>
  <si>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</si>
  <si>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</si>
  <si>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</si>
  <si>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</si>
  <si>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</si>
  <si>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</si>
  <si>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</si>
  <si>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</si>
  <si>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</si>
  <si>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</si>
  <si>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</si>
  <si>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</si>
  <si>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</si>
  <si>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</si>
  <si>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</si>
  <si>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</si>
  <si>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</si>
  <si>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</si>
  <si>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</si>
  <si>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</si>
  <si>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</si>
  <si>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</si>
  <si>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</si>
  <si>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</si>
  <si>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</si>
  <si>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</si>
  <si>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</si>
  <si>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</si>
  <si>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</si>
  <si>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</si>
  <si>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</si>
  <si>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</si>
  <si>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</si>
  <si>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</si>
  <si>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</si>
  <si>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</si>
  <si>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</si>
  <si>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</si>
  <si>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</si>
  <si>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</si>
  <si>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</si>
  <si>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</si>
  <si>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</si>
  <si>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</si>
  <si>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</si>
  <si>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</si>
  <si>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</si>
  <si>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</si>
  <si>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</si>
  <si>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</si>
  <si>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</si>
  <si>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</si>
  <si>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</si>
  <si>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</si>
  <si>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</si>
  <si>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</si>
  <si>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</si>
  <si>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</si>
  <si>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</si>
  <si>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</si>
  <si>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</si>
  <si>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</si>
  <si>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</si>
  <si>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</si>
  <si>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</si>
  <si>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</si>
  <si>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</si>
  <si>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</si>
  <si>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</si>
  <si>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</si>
  <si>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</si>
  <si>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</si>
  <si>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</si>
  <si>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</si>
  <si>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</si>
  <si>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</si>
  <si>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</si>
  <si>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</si>
  <si>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</si>
  <si>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</si>
  <si>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</si>
  <si>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</si>
  <si>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</si>
  <si>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</si>
  <si>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</si>
  <si>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</si>
  <si>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</si>
  <si>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</si>
  <si>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</si>
  <si>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</si>
  <si>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</si>
  <si>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</si>
  <si>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</si>
  <si>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</si>
  <si>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</si>
  <si>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</si>
  <si>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</si>
  <si>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</si>
  <si>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</si>
  <si>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</si>
  <si>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</si>
  <si>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</si>
  <si>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</si>
  <si>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</si>
  <si>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</si>
  <si>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</si>
  <si>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</si>
  <si>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</si>
  <si>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</si>
  <si>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</si>
  <si>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</si>
  <si>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</si>
  <si>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</si>
  <si>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</si>
  <si>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</si>
  <si>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</si>
  <si>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</si>
  <si>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</si>
  <si>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</si>
  <si>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</si>
  <si>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</si>
  <si>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</si>
  <si>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</si>
  <si>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</si>
  <si>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</si>
  <si>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</si>
  <si>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</si>
  <si>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</si>
  <si>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</si>
  <si>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</si>
  <si>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</si>
  <si>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</si>
  <si>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</si>
  <si>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</si>
  <si>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</si>
  <si>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</si>
  <si>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</si>
  <si>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</si>
  <si>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</si>
  <si>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</si>
  <si>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</si>
  <si>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</si>
  <si>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</si>
  <si>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</si>
  <si>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</si>
  <si>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</si>
  <si>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</si>
  <si>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</si>
  <si>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</si>
  <si>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</si>
  <si>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</si>
  <si>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</si>
  <si>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</si>
  <si>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</si>
  <si>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</si>
  <si>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</si>
  <si>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</si>
  <si>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</si>
  <si>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</si>
  <si>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</si>
  <si>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</si>
  <si>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</si>
  <si>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</si>
  <si>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</si>
  <si>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</si>
  <si>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</si>
  <si>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</si>
  <si>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</si>
  <si>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</si>
  <si>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</si>
  <si>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</si>
  <si>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</si>
  <si>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</si>
  <si>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</si>
  <si>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</si>
  <si>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</si>
  <si>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</si>
  <si>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</si>
  <si>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</si>
  <si>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</si>
  <si>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</si>
  <si>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</si>
  <si>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</si>
  <si>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</si>
  <si>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</si>
  <si>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</si>
  <si>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</si>
  <si>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</si>
  <si>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</si>
  <si>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</si>
  <si>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</si>
  <si>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</si>
  <si>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</si>
  <si>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</si>
  <si>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</si>
  <si>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</si>
  <si>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</si>
  <si>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</si>
  <si>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</si>
  <si>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</si>
  <si>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</si>
  <si>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</si>
  <si>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</si>
  <si>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</si>
  <si>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</si>
  <si>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</si>
  <si>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</si>
  <si>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</si>
  <si>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</si>
  <si>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</si>
  <si>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</si>
  <si>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</si>
  <si>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</si>
  <si>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</si>
  <si>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</si>
  <si>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</si>
  <si>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</si>
  <si>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</si>
  <si>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</si>
  <si>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</si>
  <si>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</si>
  <si>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</si>
  <si>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</si>
  <si>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</si>
  <si>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</si>
  <si>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</si>
  <si>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</si>
  <si>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</si>
  <si>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</si>
  <si>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</si>
  <si>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</si>
  <si>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</si>
  <si>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</si>
  <si>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</si>
  <si>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</si>
  <si>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</si>
  <si>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</si>
  <si>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</si>
  <si>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</si>
  <si>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</si>
  <si>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</si>
  <si>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</si>
  <si>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</si>
  <si>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</si>
  <si>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</si>
  <si>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</si>
  <si>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</si>
  <si>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</si>
  <si>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</si>
  <si>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</si>
  <si>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</si>
  <si>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</si>
  <si>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</si>
  <si>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</si>
  <si>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</si>
  <si>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</si>
  <si>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</si>
  <si>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</si>
  <si>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</si>
  <si>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</si>
  <si>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</si>
  <si>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</si>
  <si>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</si>
  <si>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</si>
  <si>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</si>
  <si>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</si>
  <si>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</si>
  <si>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</si>
  <si>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</si>
  <si>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</si>
  <si>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</si>
  <si>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</si>
  <si>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</si>
  <si>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</si>
  <si>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</si>
  <si>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</si>
  <si>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</si>
  <si>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</si>
  <si>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</si>
  <si>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</si>
  <si>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</si>
  <si>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</si>
  <si>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</si>
  <si>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</si>
  <si>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</si>
  <si>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</si>
  <si>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</si>
  <si>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</si>
  <si>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</si>
  <si>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</si>
  <si>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</si>
  <si>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</si>
  <si>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</si>
  <si>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</si>
  <si>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</si>
  <si>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</si>
  <si>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</si>
  <si>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</si>
  <si>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</si>
  <si>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</si>
  <si>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</si>
  <si>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</si>
  <si>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</si>
  <si>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</si>
  <si>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</si>
  <si>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</si>
  <si>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</si>
  <si>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</si>
  <si>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</si>
  <si>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</si>
  <si>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</si>
  <si>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</si>
  <si>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</si>
  <si>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</si>
  <si>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</si>
  <si>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</si>
  <si>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</si>
  <si>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</si>
  <si>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</si>
  <si>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</si>
  <si>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</si>
  <si>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</si>
  <si>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</si>
  <si>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</si>
  <si>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</si>
  <si>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</si>
  <si>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</si>
  <si>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</si>
  <si>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</si>
  <si>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</si>
  <si>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</si>
  <si>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</si>
  <si>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</si>
  <si>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</si>
  <si>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</si>
  <si>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</si>
  <si>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</si>
  <si>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</si>
  <si>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</si>
  <si>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</si>
  <si>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</si>
  <si>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</si>
  <si>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</si>
  <si>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</si>
  <si>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</si>
  <si>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</si>
  <si>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</si>
  <si>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</si>
  <si>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</si>
  <si>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</si>
  <si>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</si>
  <si>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</si>
  <si>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</si>
  <si>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</si>
  <si>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</si>
  <si>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</si>
  <si>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</si>
  <si>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</si>
  <si>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</si>
  <si>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</si>
  <si>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</si>
  <si>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</si>
  <si>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</si>
  <si>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</si>
  <si>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</si>
  <si>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</si>
  <si>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</si>
  <si>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</si>
  <si>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</si>
  <si>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</si>
  <si>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</si>
  <si>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</si>
  <si>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</si>
  <si>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</si>
  <si>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</si>
  <si>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</si>
  <si>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</si>
  <si>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</si>
  <si>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</si>
  <si>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</si>
  <si>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</si>
  <si>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</si>
  <si>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</si>
  <si>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</si>
  <si>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</si>
  <si>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</si>
  <si>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</si>
  <si>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</si>
  <si>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</si>
  <si>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</si>
  <si>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</si>
  <si>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</si>
  <si>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</si>
  <si>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</si>
  <si>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</si>
  <si>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</si>
  <si>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</si>
  <si>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</si>
  <si>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</si>
  <si>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</si>
  <si>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</si>
  <si>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</si>
  <si>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</si>
  <si>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</si>
  <si>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</si>
  <si>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</si>
  <si>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</si>
  <si>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</si>
  <si>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</si>
  <si>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</si>
  <si>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</si>
  <si>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</si>
  <si>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</si>
  <si>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</si>
  <si>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</si>
  <si>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</si>
  <si>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</si>
  <si>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</si>
  <si>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</si>
  <si>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</si>
  <si>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</si>
  <si>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</si>
  <si>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</si>
  <si>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</si>
  <si>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</si>
  <si>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</si>
  <si>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</si>
  <si>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</si>
  <si>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</si>
  <si>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</si>
  <si>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</si>
  <si>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</si>
  <si>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</si>
  <si>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</si>
  <si>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</si>
  <si>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</si>
  <si>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</si>
  <si>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</si>
  <si>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</si>
  <si>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</si>
  <si>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</si>
  <si>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</si>
  <si>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</si>
  <si>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</si>
  <si>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</si>
  <si>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</si>
  <si>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</si>
  <si>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</si>
  <si>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</si>
  <si>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</si>
  <si>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</si>
  <si>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</si>
  <si>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</si>
  <si>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</si>
  <si>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</si>
  <si>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</si>
  <si>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</si>
  <si>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</si>
  <si>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</si>
  <si>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</si>
  <si>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</si>
  <si>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</si>
  <si>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</si>
  <si>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</si>
  <si>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</si>
  <si>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</si>
  <si>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</si>
  <si>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</si>
  <si>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</si>
  <si>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</si>
  <si>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</si>
  <si>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</si>
  <si>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</si>
  <si>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</si>
  <si>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</si>
  <si>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</si>
  <si>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</si>
  <si>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</si>
  <si>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</si>
  <si>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</si>
  <si>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</si>
  <si>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</si>
  <si>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</si>
  <si>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</si>
  <si>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</si>
  <si>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</si>
  <si>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</si>
  <si>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</si>
  <si>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</si>
  <si>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</si>
  <si>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</si>
  <si>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</si>
  <si>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</si>
  <si>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</si>
  <si>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</si>
  <si>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</si>
  <si>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</si>
  <si>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</si>
  <si>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</si>
  <si>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</si>
  <si>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</si>
  <si>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</si>
  <si>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</si>
  <si>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</si>
  <si>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</si>
  <si>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</si>
  <si>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</si>
  <si>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</si>
  <si>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</si>
  <si>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</si>
  <si>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</si>
  <si>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</si>
  <si>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</si>
  <si>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</si>
  <si>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</si>
  <si>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</si>
  <si>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</si>
  <si>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</si>
  <si>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</si>
  <si>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</si>
  <si>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</si>
  <si>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</si>
  <si>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</si>
  <si>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</si>
  <si>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</si>
  <si>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</si>
  <si>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</si>
  <si>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</si>
  <si>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</si>
  <si>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</si>
  <si>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</si>
  <si>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</si>
  <si>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</si>
  <si>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</si>
  <si>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</si>
  <si>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</si>
  <si>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</si>
  <si>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</si>
  <si>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</si>
  <si>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</si>
  <si>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</si>
  <si>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</si>
  <si>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</si>
  <si>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</si>
  <si>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</si>
  <si>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</si>
  <si>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</si>
  <si>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</si>
  <si>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</si>
  <si>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</si>
  <si>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</si>
  <si>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</si>
  <si>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</si>
  <si>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</si>
  <si>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</si>
  <si>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</si>
  <si>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</si>
  <si>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</si>
  <si>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</si>
  <si>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</si>
  <si>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</si>
  <si>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</si>
  <si>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</si>
  <si>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</si>
  <si>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</si>
  <si>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</si>
  <si>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</si>
  <si>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</si>
  <si>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</si>
  <si>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</si>
  <si>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</si>
  <si>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</si>
  <si>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</si>
  <si>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</si>
  <si>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</si>
  <si>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</si>
  <si>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</si>
  <si>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</si>
  <si>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</si>
  <si>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</si>
  <si>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</si>
  <si>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</si>
  <si>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</si>
  <si>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</si>
  <si>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</si>
  <si>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</si>
  <si>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</si>
  <si>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</si>
  <si>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</si>
  <si>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</si>
  <si>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</si>
  <si>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</si>
  <si>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</si>
  <si>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</si>
  <si>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</si>
  <si>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</si>
  <si>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</si>
  <si>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</si>
  <si>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</si>
  <si>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</si>
  <si>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</si>
  <si>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</si>
  <si>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</si>
  <si>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</si>
  <si>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</si>
  <si>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</si>
  <si>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</si>
  <si>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</si>
  <si>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</si>
  <si>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</si>
  <si>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</si>
  <si>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</si>
  <si>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</si>
  <si>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</si>
  <si>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</si>
  <si>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</si>
  <si>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</si>
  <si>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</si>
  <si>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</si>
  <si>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</si>
  <si>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</si>
  <si>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</si>
  <si>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</si>
  <si>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</si>
  <si>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</si>
  <si>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</si>
  <si>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</si>
  <si>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</si>
  <si>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</si>
  <si>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</si>
  <si>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</si>
  <si>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</si>
  <si>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</si>
  <si>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</si>
  <si>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</si>
  <si>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</si>
  <si>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</si>
  <si>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</si>
  <si>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</si>
  <si>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</si>
  <si>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</si>
  <si>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</si>
  <si>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</si>
  <si>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</si>
  <si>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</si>
  <si>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</si>
  <si>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</si>
  <si>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</si>
  <si>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</si>
  <si>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</si>
  <si>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</si>
  <si>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</si>
  <si>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</si>
  <si>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</si>
  <si>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</si>
  <si>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</si>
  <si>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</si>
  <si>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</si>
  <si>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</si>
  <si>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</si>
  <si>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</si>
  <si>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</si>
  <si>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</si>
  <si>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</si>
  <si>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</si>
  <si>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</si>
  <si>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</si>
  <si>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</si>
  <si>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</si>
  <si>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</si>
  <si>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</si>
  <si>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</si>
  <si>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</si>
  <si>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</si>
  <si>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</si>
  <si>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</si>
  <si>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</si>
  <si>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</si>
  <si>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</si>
  <si>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</si>
  <si>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</si>
  <si>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</si>
  <si>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</si>
  <si>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</si>
  <si>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</si>
  <si>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</si>
  <si>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</si>
  <si>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</si>
  <si>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</si>
  <si>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</si>
  <si>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</si>
  <si>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</si>
  <si>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</si>
  <si>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</si>
  <si>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</si>
  <si>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</si>
  <si>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</si>
  <si>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</si>
  <si>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</si>
  <si>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</si>
  <si>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</si>
  <si>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</si>
  <si>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</si>
  <si>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</si>
  <si>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</si>
  <si>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</si>
  <si>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</si>
  <si>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</si>
  <si>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</si>
  <si>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</si>
  <si>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</si>
  <si>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</si>
  <si>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</si>
  <si>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</si>
  <si>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</si>
  <si>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</si>
  <si>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</si>
  <si>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</si>
  <si>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</si>
  <si>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</si>
  <si>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</si>
  <si>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</si>
  <si>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</si>
  <si>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</si>
  <si>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</si>
  <si>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</si>
  <si>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</si>
  <si>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</si>
  <si>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</si>
  <si>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</si>
  <si>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</si>
  <si>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</si>
  <si>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</si>
  <si>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</si>
  <si>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</si>
  <si>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</si>
  <si>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</si>
  <si>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</si>
  <si>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</si>
  <si>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</si>
  <si>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</si>
  <si>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</si>
  <si>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</si>
  <si>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</si>
  <si>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</si>
  <si>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</si>
  <si>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</si>
  <si>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</si>
  <si>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</si>
  <si>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</si>
  <si>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</si>
  <si>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</si>
  <si>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</si>
  <si>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</si>
  <si>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</si>
  <si>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</si>
  <si>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</si>
  <si>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</si>
  <si>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</si>
  <si>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</si>
  <si>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</si>
  <si>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</si>
  <si>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</si>
  <si>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</si>
  <si>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</si>
  <si>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</si>
  <si>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</si>
  <si>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</si>
  <si>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</si>
  <si>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</si>
  <si>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</si>
  <si>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</si>
  <si>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</si>
  <si>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</si>
  <si>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</si>
  <si>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</si>
  <si>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</si>
  <si>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</si>
  <si>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</si>
  <si>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</si>
  <si>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</si>
  <si>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</si>
  <si>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</si>
  <si>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</si>
  <si>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</si>
  <si>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</si>
  <si>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</si>
  <si>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</si>
  <si>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</si>
  <si>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</si>
  <si>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</si>
  <si>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</si>
  <si>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</si>
  <si>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</si>
  <si>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</si>
  <si>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</si>
  <si>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</si>
  <si>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</si>
  <si>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</si>
  <si>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</si>
  <si>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</si>
  <si>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</si>
  <si>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</si>
  <si>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</si>
  <si>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</si>
  <si>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</si>
  <si>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</si>
  <si>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</si>
  <si>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</si>
  <si>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</si>
  <si>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</si>
  <si>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</si>
  <si>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</si>
  <si>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</si>
  <si>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</si>
  <si>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</si>
  <si>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</si>
  <si>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</si>
  <si>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</si>
  <si>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</si>
  <si>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</si>
  <si>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</si>
  <si>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</si>
  <si>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</si>
  <si>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</si>
  <si>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</si>
  <si>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</si>
  <si>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</si>
  <si>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</si>
  <si>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</si>
  <si>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</si>
  <si>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</si>
  <si>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</si>
  <si>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</si>
  <si>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</si>
  <si>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</si>
  <si>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</si>
  <si>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</si>
  <si>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</si>
  <si>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</si>
  <si>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</si>
  <si>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</si>
  <si>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</si>
  <si>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</si>
  <si>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</si>
  <si>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</si>
  <si>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</si>
  <si>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</si>
  <si>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</si>
  <si>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</si>
  <si>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</si>
  <si>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</si>
  <si>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</si>
  <si>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</si>
  <si>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</si>
  <si>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</si>
  <si>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</si>
  <si>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</si>
  <si>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</si>
  <si>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</si>
  <si>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</si>
  <si>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</si>
  <si>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</si>
  <si>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</si>
  <si>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</si>
  <si>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</si>
  <si>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</si>
  <si>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</si>
  <si>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</si>
  <si>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</si>
  <si>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</si>
  <si>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</si>
  <si>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</si>
  <si>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</si>
  <si>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</si>
  <si>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</si>
  <si>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</si>
  <si>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</si>
  <si>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</si>
  <si>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</si>
  <si>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</si>
  <si>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</si>
  <si>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</si>
  <si>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</si>
  <si>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</si>
  <si>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</si>
  <si>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</si>
  <si>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</si>
  <si>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</si>
  <si>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</si>
  <si>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</si>
  <si>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</si>
  <si>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</si>
  <si>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</si>
  <si>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</si>
  <si>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</si>
  <si>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</si>
  <si>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</si>
  <si>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</si>
  <si>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</si>
  <si>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</si>
  <si>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</si>
  <si>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</si>
  <si>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</si>
  <si>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</si>
  <si>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</si>
  <si>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</si>
  <si>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</si>
  <si>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</si>
  <si>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</si>
  <si>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</si>
  <si>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</si>
  <si>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</si>
  <si>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</si>
  <si>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</si>
  <si>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</si>
  <si>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</si>
  <si>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</si>
  <si>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</si>
  <si>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</si>
  <si>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</si>
  <si>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</si>
  <si>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</si>
  <si>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</si>
  <si>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</si>
  <si>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</si>
  <si>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</si>
  <si>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</si>
  <si>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</si>
  <si>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</si>
  <si>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</si>
  <si>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</si>
  <si>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</si>
  <si>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</si>
  <si>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</si>
  <si>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</si>
  <si>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</si>
  <si>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</si>
  <si>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</si>
  <si>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</si>
  <si>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</si>
  <si>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</si>
  <si>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</si>
  <si>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</si>
  <si>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</si>
  <si>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</si>
  <si>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</si>
  <si>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</si>
  <si>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</si>
  <si>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</si>
  <si>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</si>
  <si>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</si>
  <si>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</si>
  <si>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</si>
  <si>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</si>
  <si>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</si>
  <si>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</si>
  <si>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</si>
  <si>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</si>
  <si>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</si>
  <si>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</si>
  <si>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</si>
  <si>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</si>
  <si>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</si>
  <si>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</si>
  <si>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</si>
  <si>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</si>
  <si>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</si>
  <si>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</si>
  <si>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</si>
  <si>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</si>
  <si>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</si>
  <si>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</si>
  <si>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</si>
  <si>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</si>
  <si>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</si>
  <si>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</si>
  <si>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</si>
  <si>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</si>
  <si>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</si>
  <si>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</si>
  <si>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</si>
  <si>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</si>
  <si>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</si>
  <si>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</si>
  <si>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</si>
  <si>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</si>
  <si>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</si>
  <si>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</si>
  <si>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</si>
  <si>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</si>
  <si>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</si>
  <si>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</si>
  <si>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</si>
  <si>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</si>
  <si>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</si>
  <si>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</si>
  <si>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</si>
  <si>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</si>
  <si>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</si>
  <si>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</si>
  <si>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</si>
  <si>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</si>
  <si>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</si>
  <si>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</si>
  <si>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</si>
  <si>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</si>
  <si>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</si>
  <si>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</si>
  <si>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</si>
  <si>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</si>
  <si>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</si>
  <si>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</si>
  <si>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</si>
  <si>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</si>
  <si>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</si>
  <si>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</si>
  <si>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</si>
  <si>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</si>
  <si>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</si>
  <si>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</si>
  <si>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</si>
  <si>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</si>
  <si>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</si>
  <si>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</si>
  <si>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</si>
  <si>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</si>
  <si>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</si>
  <si>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</si>
  <si>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</si>
  <si>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</si>
  <si>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</si>
  <si>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</si>
  <si>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</si>
  <si>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</si>
  <si>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</si>
  <si>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</si>
  <si>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</si>
  <si>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</si>
  <si>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</si>
  <si>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</si>
  <si>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</si>
  <si>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</si>
  <si>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</si>
  <si>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</si>
  <si>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</si>
  <si>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</si>
  <si>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</si>
  <si>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</si>
  <si>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</si>
  <si>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</si>
  <si>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</si>
  <si>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</si>
  <si>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</si>
  <si>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</si>
  <si>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</si>
  <si>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</si>
  <si>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</si>
  <si>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</si>
  <si>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</si>
  <si>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</si>
  <si>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</si>
  <si>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</si>
  <si>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</si>
  <si>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</si>
  <si>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</si>
  <si>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</si>
  <si>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</si>
  <si>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</si>
  <si>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</si>
  <si>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</si>
  <si>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</si>
  <si>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</si>
  <si>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</si>
  <si>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</si>
  <si>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</si>
  <si>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</si>
  <si>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</si>
  <si>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</si>
  <si>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</si>
  <si>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</si>
  <si>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</si>
  <si>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</si>
  <si>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</si>
  <si>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</si>
  <si>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</si>
  <si>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</si>
  <si>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</si>
  <si>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</si>
  <si>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</si>
  <si>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</si>
  <si>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</si>
  <si>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</si>
  <si>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</si>
  <si>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</si>
  <si>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</si>
  <si>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</si>
  <si>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</si>
  <si>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</si>
  <si>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</si>
  <si>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</si>
  <si>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</si>
  <si>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</si>
  <si>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</si>
  <si>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</si>
  <si>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</si>
  <si>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</si>
  <si>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</si>
  <si>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</si>
  <si>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</si>
  <si>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</si>
  <si>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</si>
  <si>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</si>
  <si>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</si>
  <si>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</si>
  <si>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</si>
  <si>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</si>
  <si>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</si>
  <si>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</si>
  <si>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</si>
  <si>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</si>
  <si>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</si>
  <si>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</si>
  <si>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</si>
  <si>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</si>
  <si>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</si>
  <si>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</si>
  <si>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</si>
  <si>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</si>
  <si>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</si>
  <si>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</si>
  <si>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</si>
  <si>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</si>
  <si>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</si>
  <si>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</si>
  <si>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</si>
  <si>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</si>
  <si>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</si>
  <si>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</si>
  <si>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</si>
  <si>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</si>
  <si>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</si>
  <si>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</si>
  <si>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</si>
  <si>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</si>
  <si>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</si>
  <si>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</si>
  <si>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</si>
  <si>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</si>
  <si>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</si>
  <si>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</si>
  <si>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</si>
  <si>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</si>
  <si>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</si>
  <si>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</si>
  <si>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</si>
  <si>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</si>
  <si>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</si>
  <si>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</si>
  <si>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</si>
  <si>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</si>
  <si>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</si>
  <si>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</si>
  <si>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</si>
  <si>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</si>
  <si>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</si>
  <si>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</si>
  <si>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</si>
  <si>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</si>
  <si>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</si>
  <si>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</si>
  <si>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</si>
  <si>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</si>
  <si>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</si>
  <si>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</si>
  <si>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</si>
  <si>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</si>
  <si>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</si>
  <si>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</si>
  <si>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</si>
  <si>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</si>
  <si>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</si>
  <si>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</si>
  <si>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</si>
  <si>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</si>
  <si>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</si>
  <si>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</si>
  <si>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</si>
  <si>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</si>
  <si>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</si>
  <si>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</si>
  <si>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</si>
  <si>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</si>
  <si>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</si>
  <si>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</si>
  <si>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</si>
  <si>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</si>
  <si>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</si>
  <si>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</si>
  <si>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</si>
  <si>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</si>
  <si>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</si>
  <si>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</si>
  <si>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</si>
  <si>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</si>
  <si>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</si>
  <si>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</si>
  <si>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</si>
  <si>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</si>
  <si>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</si>
  <si>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</si>
  <si>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</si>
  <si>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</si>
  <si>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</si>
  <si>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</si>
  <si>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</si>
  <si>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</si>
  <si>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</si>
  <si>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</si>
  <si>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</si>
  <si>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</si>
  <si>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</si>
  <si>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</si>
  <si>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</si>
  <si>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</si>
  <si>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</si>
  <si>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</si>
  <si>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</si>
  <si>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</si>
  <si>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</si>
  <si>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</si>
  <si>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</si>
  <si>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</si>
  <si>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</si>
  <si>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</si>
  <si>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</si>
  <si>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</si>
  <si>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</si>
  <si>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</si>
  <si>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</si>
  <si>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</si>
  <si>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</si>
  <si>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</si>
  <si>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</si>
  <si>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</si>
  <si>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</si>
  <si>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</si>
  <si>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</si>
  <si>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</si>
  <si>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</si>
  <si>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</si>
  <si>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</si>
  <si>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</si>
  <si>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</si>
  <si>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</si>
  <si>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</si>
  <si>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</si>
  <si>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</si>
  <si>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</si>
  <si>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</si>
  <si>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</si>
  <si>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</si>
  <si>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</si>
  <si>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</si>
  <si>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</si>
  <si>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</si>
  <si>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</si>
  <si>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</si>
  <si>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</si>
  <si>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</si>
  <si>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</si>
  <si>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</si>
  <si>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</si>
  <si>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</si>
  <si>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</si>
  <si>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</si>
  <si>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</si>
  <si>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</si>
  <si>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</si>
  <si>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</si>
  <si>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</si>
  <si>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</si>
  <si>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</si>
  <si>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</si>
  <si>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</si>
  <si>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</si>
  <si>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</si>
  <si>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</si>
  <si>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</si>
  <si>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</si>
  <si>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</si>
  <si>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</si>
  <si>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</si>
  <si>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</si>
  <si>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</si>
  <si>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</si>
  <si>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</si>
  <si>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</si>
  <si>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</si>
  <si>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</si>
  <si>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</si>
  <si>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</si>
  <si>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</si>
  <si>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</si>
  <si>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</si>
  <si>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</si>
  <si>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</si>
  <si>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</si>
  <si>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</si>
  <si>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</si>
  <si>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</si>
  <si>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</si>
  <si>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</si>
  <si>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</si>
  <si>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</si>
  <si>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</si>
  <si>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</si>
  <si>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</si>
  <si>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</si>
  <si>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</si>
  <si>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</si>
  <si>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</si>
  <si>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</si>
  <si>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</si>
  <si>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</si>
  <si>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</si>
  <si>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</si>
  <si>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</si>
  <si>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</si>
  <si>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</si>
  <si>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</si>
  <si>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</si>
  <si>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</si>
  <si>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</si>
  <si>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</si>
  <si>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</si>
  <si>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</si>
  <si>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</si>
  <si>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</si>
  <si>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</si>
  <si>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</si>
  <si>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</si>
  <si>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</si>
  <si>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</si>
  <si>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</si>
  <si>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</si>
  <si>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</si>
  <si>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</si>
  <si>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</si>
  <si>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</si>
  <si>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</si>
  <si>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</si>
  <si>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</si>
  <si>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</si>
  <si>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</si>
  <si>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</si>
  <si>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</si>
  <si>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</si>
  <si>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</si>
  <si>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</si>
  <si>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</si>
  <si>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</si>
  <si>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</si>
  <si>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</si>
  <si>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</si>
  <si>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</si>
  <si>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</si>
  <si>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</si>
  <si>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</si>
  <si>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</si>
  <si>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</si>
  <si>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</si>
  <si>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</si>
  <si>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</si>
  <si>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</si>
  <si>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</si>
  <si>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</si>
  <si>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</si>
  <si>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</si>
  <si>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</si>
  <si>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</si>
  <si>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</si>
  <si>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</si>
  <si>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</si>
  <si>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</si>
  <si>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</si>
  <si>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</si>
  <si>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</si>
  <si>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</si>
  <si>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</si>
  <si>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</si>
  <si>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</si>
  <si>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</si>
  <si>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</si>
  <si>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</si>
  <si>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</si>
  <si>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</si>
  <si>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</si>
  <si>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</si>
  <si>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</si>
  <si>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</si>
  <si>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</si>
  <si>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</si>
  <si>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</si>
  <si>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</si>
  <si>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</si>
  <si>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</si>
  <si>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</si>
  <si>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</si>
  <si>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</si>
  <si>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</si>
  <si>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</si>
  <si>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</si>
  <si>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</si>
  <si>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</si>
  <si>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</si>
  <si>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</si>
  <si>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</si>
  <si>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</si>
  <si>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</si>
  <si>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</si>
  <si>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</si>
  <si>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</si>
  <si>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</si>
  <si>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</si>
  <si>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</si>
  <si>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</si>
  <si>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</si>
  <si>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</si>
  <si>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</si>
  <si>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</si>
  <si>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</si>
  <si>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</si>
  <si>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</si>
  <si>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</si>
  <si>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</si>
  <si>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</si>
  <si>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</si>
  <si>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</si>
  <si>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</si>
  <si>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</si>
  <si>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</si>
  <si>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</si>
  <si>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</si>
  <si>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</si>
  <si>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</si>
  <si>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</si>
  <si>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</si>
  <si>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</si>
  <si>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</si>
  <si>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</si>
  <si>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</si>
  <si>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</si>
  <si>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</si>
  <si>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</si>
  <si>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</si>
  <si>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</si>
  <si>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</si>
  <si>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</si>
  <si>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</si>
  <si>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</si>
  <si>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</si>
  <si>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</si>
  <si>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</si>
  <si>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</si>
  <si>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</si>
  <si>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</si>
  <si>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</si>
  <si>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</si>
  <si>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</si>
  <si>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</si>
  <si>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</si>
  <si>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</si>
  <si>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</si>
  <si>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</si>
  <si>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</si>
  <si>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</si>
  <si>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</si>
  <si>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</si>
  <si>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</si>
  <si>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</si>
  <si>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</si>
  <si>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</si>
  <si>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</si>
  <si>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</si>
  <si>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</si>
  <si>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</si>
  <si>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</si>
  <si>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</si>
  <si>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</si>
  <si>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</si>
  <si>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</si>
  <si>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</si>
  <si>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</si>
  <si>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</si>
  <si>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</si>
  <si>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</si>
  <si>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</si>
  <si>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</si>
  <si>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</si>
  <si>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</si>
  <si>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</si>
  <si>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</si>
  <si>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</si>
  <si>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</si>
  <si>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</si>
  <si>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</si>
  <si>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</si>
  <si>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</si>
  <si>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</si>
  <si>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</si>
  <si>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</si>
  <si>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</si>
  <si>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</si>
  <si>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</si>
  <si>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</si>
  <si>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</si>
  <si>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</si>
  <si>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</si>
  <si>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</si>
  <si>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</si>
  <si>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</si>
  <si>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</si>
  <si>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</si>
  <si>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</si>
  <si>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</si>
  <si>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</si>
  <si>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</si>
  <si>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</si>
  <si>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</si>
  <si>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</si>
  <si>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</si>
  <si>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</si>
  <si>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</si>
  <si>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</si>
  <si>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</si>
  <si>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</si>
  <si>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</si>
  <si>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</si>
  <si>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</si>
  <si>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</si>
  <si>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</si>
  <si>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</si>
  <si>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</si>
  <si>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</si>
  <si>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</si>
  <si>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</si>
  <si>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</si>
  <si>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</si>
  <si>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</si>
  <si>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</si>
  <si>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</si>
  <si>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</si>
  <si>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</si>
  <si>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</si>
  <si>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</si>
  <si>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</si>
  <si>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</si>
  <si>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</si>
  <si>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</si>
  <si>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</si>
  <si>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</si>
  <si>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</si>
  <si>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</si>
  <si>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</si>
  <si>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</si>
  <si>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</si>
  <si>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</si>
  <si>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</si>
  <si>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</si>
  <si>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</si>
  <si>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</si>
  <si>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</si>
  <si>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</si>
  <si>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</si>
  <si>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</si>
  <si>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</si>
  <si>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</si>
  <si>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</si>
  <si>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</si>
  <si>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</si>
  <si>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</si>
  <si>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</si>
  <si>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</si>
  <si>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</si>
  <si>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</si>
  <si>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</si>
  <si>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</si>
  <si>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</si>
  <si>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</si>
  <si>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</si>
  <si>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</si>
  <si>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</si>
  <si>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</si>
  <si>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</si>
  <si>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</si>
  <si>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</si>
  <si>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</si>
  <si>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</si>
  <si>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</si>
  <si>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</si>
  <si>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</si>
  <si>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</si>
  <si>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</si>
  <si>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</si>
  <si>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</si>
  <si>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</si>
  <si>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</si>
  <si>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</si>
  <si>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</si>
  <si>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</si>
  <si>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</si>
  <si>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</si>
  <si>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</si>
  <si>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</si>
  <si>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</si>
  <si>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</si>
  <si>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</si>
  <si>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</si>
  <si>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</si>
  <si>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</si>
  <si>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</si>
  <si>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</si>
  <si>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</si>
  <si>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</si>
  <si>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</si>
  <si>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</si>
  <si>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</si>
  <si>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</si>
  <si>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</si>
  <si>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</si>
  <si>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</si>
  <si>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</si>
  <si>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</si>
  <si>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</si>
  <si>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</si>
  <si>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</si>
  <si>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</si>
  <si>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</si>
  <si>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</si>
  <si>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</si>
  <si>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</si>
  <si>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</si>
  <si>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</si>
  <si>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</si>
  <si>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</si>
  <si>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</si>
  <si>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</si>
  <si>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</si>
  <si>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</si>
  <si>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</si>
  <si>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</si>
  <si>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</si>
  <si>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</si>
  <si>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</si>
  <si>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</si>
  <si>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</si>
  <si>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</si>
  <si>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</si>
  <si>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</si>
  <si>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</si>
  <si>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</si>
  <si>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</si>
  <si>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</si>
  <si>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</si>
  <si>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</si>
  <si>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</si>
  <si>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</si>
  <si>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</si>
  <si>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</si>
  <si>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</si>
  <si>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</si>
  <si>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</si>
  <si>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</si>
  <si>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</si>
  <si>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</si>
  <si>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</si>
  <si>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</si>
  <si>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</si>
  <si>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</si>
  <si>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</si>
  <si>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</si>
  <si>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</si>
  <si>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</si>
  <si>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</si>
  <si>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</si>
  <si>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</si>
  <si>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</si>
  <si>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</si>
  <si>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</si>
  <si>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</si>
  <si>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</si>
  <si>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</si>
  <si>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</si>
  <si>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</si>
  <si>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</si>
  <si>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</si>
  <si>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</si>
  <si>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</si>
  <si>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</si>
  <si>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</si>
  <si>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</si>
  <si>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</si>
  <si>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</si>
  <si>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</si>
  <si>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</si>
  <si>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</si>
  <si>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</si>
  <si>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</si>
  <si>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</si>
  <si>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</si>
  <si>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</si>
  <si>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</si>
  <si>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</si>
  <si>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</si>
  <si>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</si>
  <si>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</si>
  <si>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</si>
  <si>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</si>
  <si>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</si>
  <si>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</si>
  <si>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</si>
  <si>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</si>
  <si>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</si>
  <si>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</si>
  <si>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</si>
  <si>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</si>
  <si>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</si>
  <si>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</si>
  <si>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</si>
  <si>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</si>
  <si>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</si>
  <si>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</si>
  <si>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</si>
  <si>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</si>
  <si>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</si>
  <si>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</si>
  <si>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</si>
  <si>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</si>
  <si>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</si>
  <si>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</si>
  <si>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</si>
  <si>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</si>
  <si>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</si>
  <si>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</si>
  <si>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</si>
  <si>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</si>
  <si>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</si>
  <si>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</si>
  <si>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</si>
  <si>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</si>
  <si>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</si>
  <si>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</si>
  <si>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</si>
  <si>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</si>
  <si>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</si>
  <si>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</si>
  <si>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</si>
  <si>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</si>
  <si>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</si>
  <si>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</si>
  <si>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</si>
  <si>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</si>
  <si>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</si>
  <si>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</si>
  <si>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</si>
  <si>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</si>
  <si>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</si>
  <si>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</si>
  <si>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</si>
  <si>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</si>
  <si>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</si>
  <si>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</si>
  <si>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</si>
  <si>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</si>
  <si>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</si>
  <si>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</si>
  <si>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</si>
  <si>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</si>
  <si>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</si>
  <si>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</si>
  <si>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</si>
  <si>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</si>
  <si>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</si>
  <si>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</si>
  <si>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</si>
  <si>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</si>
  <si>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</si>
  <si>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</si>
  <si>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</si>
  <si>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</si>
  <si>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</si>
  <si>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</si>
  <si>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</si>
  <si>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</si>
  <si>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</si>
  <si>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</si>
  <si>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</si>
  <si>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</si>
  <si>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</si>
  <si>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</si>
  <si>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</si>
  <si>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</si>
  <si>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</si>
  <si>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</si>
  <si>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</si>
  <si>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</si>
  <si>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</si>
  <si>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</si>
  <si>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</si>
  <si>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</si>
  <si>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</si>
  <si>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</si>
  <si>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</si>
  <si>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</si>
  <si>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</si>
  <si>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</si>
  <si>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</si>
  <si>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</si>
  <si>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</si>
  <si>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</si>
  <si>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</si>
  <si>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</si>
  <si>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</si>
  <si>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</si>
  <si>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</si>
  <si>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</si>
  <si>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</si>
  <si>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</si>
  <si>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</si>
  <si>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</si>
  <si>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</si>
  <si>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</si>
  <si>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</si>
  <si>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</si>
  <si>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</si>
  <si>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</si>
  <si>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</si>
  <si>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</si>
  <si>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</si>
  <si>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</si>
  <si>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</si>
  <si>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</si>
  <si>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</si>
  <si>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</si>
  <si>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</si>
  <si>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</si>
  <si>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</si>
  <si>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</si>
  <si>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</si>
  <si>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</si>
  <si>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</si>
  <si>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</si>
  <si>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</si>
  <si>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</si>
  <si>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</si>
  <si>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</si>
  <si>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</si>
  <si>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</si>
  <si>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</si>
  <si>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</si>
  <si>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</si>
  <si>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</si>
  <si>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</si>
  <si>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</si>
  <si>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</si>
  <si>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</si>
  <si>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</si>
  <si>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</si>
  <si>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</si>
  <si>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</si>
  <si>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</si>
  <si>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</si>
  <si>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</si>
  <si>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</si>
  <si>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</si>
  <si>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</si>
  <si>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</si>
  <si>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</si>
  <si>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</si>
  <si>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</si>
  <si>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</si>
  <si>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</si>
  <si>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</si>
  <si>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</si>
  <si>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</si>
  <si>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</si>
  <si>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</si>
  <si>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</si>
  <si>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</si>
  <si>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</si>
  <si>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</si>
  <si>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</si>
  <si>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</si>
  <si>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</si>
  <si>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</si>
  <si>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</si>
  <si>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</si>
  <si>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</si>
  <si>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</si>
  <si>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</si>
  <si>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</si>
  <si>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</si>
  <si>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</si>
  <si>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</si>
  <si>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</si>
  <si>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</si>
  <si>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</si>
  <si>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</si>
  <si>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</si>
  <si>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</si>
  <si>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</si>
  <si>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</si>
  <si>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</si>
  <si>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</si>
  <si>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</si>
  <si>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</si>
  <si>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</si>
  <si>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</si>
  <si>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</si>
  <si>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</si>
  <si>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</si>
  <si>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</si>
  <si>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</si>
  <si>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</si>
  <si>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</si>
  <si>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</si>
  <si>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</si>
  <si>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</si>
  <si>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</si>
  <si>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</si>
  <si>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</si>
  <si>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</si>
  <si>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</si>
  <si>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</si>
  <si>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</si>
  <si>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</si>
  <si>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</si>
  <si>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</si>
  <si>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</si>
  <si>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</si>
  <si>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</si>
  <si>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</si>
  <si>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</si>
  <si>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</si>
  <si>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</si>
  <si>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</si>
  <si>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</si>
  <si>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</si>
  <si>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</si>
  <si>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</si>
  <si>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</si>
  <si>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</si>
  <si>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</si>
  <si>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</si>
  <si>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</si>
  <si>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</si>
  <si>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</si>
  <si>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</si>
  <si>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</si>
  <si>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</si>
  <si>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</si>
  <si>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</si>
  <si>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</si>
  <si>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</si>
  <si>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</si>
  <si>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</si>
  <si>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</si>
  <si>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</si>
  <si>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</si>
  <si>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</si>
  <si>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</si>
  <si>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</si>
  <si>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</si>
  <si>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</si>
  <si>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</si>
  <si>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</si>
  <si>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</si>
  <si>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</si>
  <si>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</si>
  <si>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</si>
  <si>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</si>
  <si>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</si>
  <si>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</si>
  <si>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</si>
  <si>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</si>
  <si>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</si>
  <si>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</si>
  <si>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</si>
  <si>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</si>
  <si>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</si>
  <si>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</si>
  <si>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</si>
  <si>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</si>
  <si>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</si>
  <si>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</si>
  <si>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</si>
  <si>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</si>
  <si>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</si>
  <si>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</si>
  <si>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</si>
  <si>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</si>
  <si>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</si>
  <si>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</si>
  <si>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</si>
  <si>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</si>
  <si>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</si>
  <si>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</si>
  <si>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</si>
  <si>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</si>
  <si>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</si>
  <si>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</si>
  <si>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</si>
  <si>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</si>
  <si>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</si>
  <si>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</si>
  <si>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</si>
  <si>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</si>
  <si>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</si>
  <si>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</si>
  <si>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</si>
  <si>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</si>
  <si>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</si>
  <si>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</si>
  <si>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</si>
  <si>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</si>
  <si>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</si>
  <si>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</si>
  <si>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</si>
  <si>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</si>
  <si>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</si>
  <si>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</si>
  <si>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</si>
  <si>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</si>
  <si>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</si>
  <si>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</si>
  <si>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</si>
  <si>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</si>
  <si>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</si>
  <si>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</si>
  <si>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</si>
  <si>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</si>
  <si>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</si>
  <si>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</si>
  <si>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</si>
  <si>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</si>
  <si>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</si>
  <si>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</si>
  <si>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</si>
  <si>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</si>
  <si>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</si>
  <si>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</si>
  <si>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</si>
  <si>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</si>
  <si>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</si>
  <si>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</si>
  <si>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</si>
  <si>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</si>
  <si>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</si>
  <si>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</si>
  <si>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</si>
  <si>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</si>
  <si>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</si>
  <si>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</si>
  <si>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</si>
  <si>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</si>
  <si>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</si>
  <si>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</si>
  <si>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</si>
  <si>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</si>
  <si>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</si>
  <si>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</si>
  <si>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</si>
  <si>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</si>
  <si>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</si>
  <si>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</si>
  <si>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</si>
  <si>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</si>
  <si>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</si>
  <si>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</si>
  <si>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</si>
  <si>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</si>
  <si>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</si>
  <si>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</si>
  <si>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</si>
  <si>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</si>
  <si>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</si>
  <si>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</si>
  <si>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</si>
  <si>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</si>
  <si>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</si>
  <si>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</si>
  <si>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</si>
  <si>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</si>
  <si>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</si>
  <si>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</si>
  <si>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</si>
  <si>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</si>
  <si>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</si>
  <si>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</si>
  <si>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</si>
  <si>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</si>
  <si>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</si>
  <si>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</si>
  <si>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</si>
  <si>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</si>
  <si>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</si>
  <si>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</si>
  <si>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</si>
  <si>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</si>
  <si>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</si>
  <si>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</si>
  <si>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</si>
  <si>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</si>
  <si>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</si>
  <si>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</si>
  <si>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</si>
  <si>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</si>
  <si>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</si>
  <si>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</si>
  <si>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</si>
  <si>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</si>
  <si>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</si>
  <si>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</si>
  <si>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</si>
  <si>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</si>
  <si>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</si>
  <si>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</si>
  <si>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</si>
  <si>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</si>
  <si>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</si>
  <si>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</si>
  <si>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</si>
  <si>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</si>
  <si>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</si>
  <si>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</si>
  <si>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</si>
  <si>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</si>
  <si>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</si>
  <si>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</si>
  <si>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</si>
  <si>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</si>
  <si>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</si>
  <si>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</si>
  <si>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</si>
  <si>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</si>
  <si>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</si>
  <si>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</si>
  <si>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</si>
  <si>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</si>
  <si>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</si>
  <si>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</si>
  <si>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</si>
  <si>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</si>
  <si>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</si>
  <si>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</si>
  <si>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</si>
  <si>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</si>
  <si>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</si>
  <si>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</si>
  <si>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</si>
  <si>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</si>
  <si>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</si>
  <si>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</si>
  <si>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</si>
  <si>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</si>
  <si>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</si>
  <si>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</si>
  <si>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</si>
  <si>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</si>
  <si>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</si>
  <si>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</si>
  <si>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</si>
  <si>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</si>
  <si>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</si>
  <si>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</si>
  <si>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</si>
  <si>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</si>
  <si>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</si>
  <si>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</si>
  <si>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</si>
  <si>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</si>
  <si>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</si>
  <si>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</si>
  <si>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</si>
  <si>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</si>
  <si>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</si>
  <si>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</si>
  <si>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</si>
  <si>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</si>
  <si>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</si>
  <si>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</si>
  <si>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</si>
  <si>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</si>
  <si>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</si>
  <si>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</si>
  <si>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</si>
  <si>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</si>
  <si>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</si>
  <si>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</si>
  <si>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</si>
  <si>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</si>
  <si>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</si>
  <si>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</si>
  <si>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</si>
  <si>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</si>
  <si>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</si>
  <si>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</si>
  <si>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</si>
  <si>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</si>
  <si>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</si>
  <si>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</si>
  <si>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</si>
  <si>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</si>
  <si>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</si>
  <si>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</si>
  <si>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</si>
  <si>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</si>
  <si>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</si>
  <si>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</si>
  <si>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</si>
  <si>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</si>
  <si>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</si>
  <si>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</si>
  <si>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</si>
  <si>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</si>
  <si>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</si>
  <si>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</si>
  <si>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</si>
  <si>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</si>
  <si>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</si>
  <si>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</si>
  <si>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</si>
  <si>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</si>
  <si>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</si>
  <si>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</si>
  <si>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</si>
  <si>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</si>
  <si>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</si>
  <si>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</si>
  <si>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</si>
  <si>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</si>
  <si>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</si>
  <si>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</si>
  <si>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</si>
  <si>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</si>
  <si>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</si>
  <si>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</si>
  <si>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</si>
  <si>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</si>
  <si>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</si>
  <si>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</si>
  <si>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</si>
  <si>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</si>
  <si>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</si>
  <si>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</si>
  <si>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</si>
  <si>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</si>
  <si>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</si>
  <si>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</si>
  <si>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</si>
  <si>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</si>
  <si>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</si>
  <si>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</si>
  <si>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</si>
  <si>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</si>
  <si>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</si>
  <si>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</si>
  <si>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</si>
  <si>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</si>
  <si>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</si>
  <si>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</si>
  <si>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</si>
  <si>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</si>
  <si>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</si>
  <si>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</si>
  <si>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</si>
  <si>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</si>
  <si>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</si>
  <si>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</si>
  <si>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</si>
  <si>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</si>
  <si>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</si>
  <si>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</si>
  <si>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</si>
  <si>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</si>
  <si>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</si>
  <si>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</si>
  <si>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</si>
  <si>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</si>
  <si>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</si>
  <si>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</si>
  <si>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</si>
  <si>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</si>
  <si>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</si>
  <si>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</si>
  <si>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</si>
  <si>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</si>
  <si>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</si>
  <si>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</si>
  <si>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</si>
  <si>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</si>
  <si>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</si>
  <si>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</si>
  <si>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</si>
  <si>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</si>
  <si>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</si>
  <si>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</si>
  <si>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</si>
  <si>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</si>
  <si>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</si>
  <si>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</si>
  <si>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</si>
  <si>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</si>
  <si>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</si>
  <si>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</si>
  <si>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</si>
  <si>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</si>
  <si>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</si>
  <si>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</si>
  <si>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</si>
  <si>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</si>
  <si>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</si>
  <si>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</si>
  <si>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</si>
  <si>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</si>
  <si>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</si>
  <si>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</si>
  <si>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</si>
  <si>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</si>
  <si>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</si>
  <si>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</si>
  <si>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</si>
  <si>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</si>
  <si>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</si>
  <si>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</si>
  <si>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</si>
  <si>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</si>
  <si>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</si>
  <si>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</si>
  <si>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</si>
  <si>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</si>
  <si>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</si>
  <si>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</si>
  <si>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</si>
  <si>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</si>
  <si>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</si>
  <si>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</si>
  <si>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</si>
  <si>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</si>
  <si>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</si>
  <si>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</si>
  <si>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</si>
  <si>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</si>
  <si>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</si>
  <si>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</si>
  <si>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</si>
  <si>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</si>
  <si>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</si>
  <si>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</si>
  <si>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</si>
  <si>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</si>
  <si>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</si>
  <si>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</si>
  <si>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</si>
  <si>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</si>
  <si>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</si>
  <si>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</si>
  <si>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</si>
  <si>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</si>
  <si>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</si>
  <si>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</si>
  <si>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</si>
  <si>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</si>
  <si>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</si>
  <si>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</si>
  <si>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</si>
  <si>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</si>
  <si>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</si>
  <si>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</si>
  <si>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</si>
  <si>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</si>
  <si>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</si>
  <si>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</si>
  <si>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</si>
  <si>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</si>
  <si>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</si>
  <si>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</si>
  <si>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</si>
  <si>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</si>
  <si>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</si>
  <si>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</si>
  <si>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</si>
  <si>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</si>
  <si>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</si>
  <si>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</si>
  <si>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</si>
  <si>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</si>
  <si>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</si>
  <si>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</si>
  <si>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</si>
  <si>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</si>
  <si>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</si>
  <si>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</si>
  <si>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</si>
  <si>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</si>
  <si>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</si>
  <si>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</si>
  <si>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</si>
  <si>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</si>
  <si>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</si>
  <si>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</si>
  <si>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</si>
  <si>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</si>
  <si>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</si>
  <si>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</si>
  <si>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</si>
  <si>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</si>
  <si>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</si>
  <si>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</si>
  <si>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</si>
  <si>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</si>
  <si>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</si>
  <si>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</si>
  <si>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</si>
  <si>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</si>
  <si>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</si>
  <si>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</si>
  <si>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</si>
  <si>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</si>
  <si>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</si>
  <si>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</si>
  <si>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</si>
  <si>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</si>
  <si>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</si>
  <si>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</si>
  <si>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</si>
  <si>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</si>
  <si>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</si>
  <si>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</si>
  <si>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</si>
  <si>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</si>
  <si>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</si>
  <si>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</si>
  <si>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</si>
  <si>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</si>
  <si>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</si>
  <si>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</si>
  <si>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</si>
  <si>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</si>
  <si>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</si>
  <si>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</si>
  <si>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</si>
  <si>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</si>
  <si>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</si>
  <si>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</si>
  <si>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</si>
  <si>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</si>
  <si>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</si>
  <si>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</si>
  <si>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</si>
  <si>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</si>
  <si>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</si>
  <si>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</si>
  <si>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</si>
  <si>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</si>
  <si>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</si>
  <si>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</si>
  <si>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</si>
  <si>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</si>
  <si>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</si>
  <si>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</si>
  <si>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</si>
  <si>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</si>
  <si>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</si>
  <si>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</si>
  <si>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</si>
  <si>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</si>
  <si>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</si>
  <si>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</si>
  <si>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</si>
  <si>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</si>
  <si>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</si>
  <si>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</si>
  <si>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</si>
  <si>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</si>
  <si>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</si>
  <si>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</si>
  <si>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</si>
  <si>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</si>
  <si>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</si>
  <si>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</si>
  <si>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</si>
  <si>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</si>
  <si>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</si>
  <si>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</si>
  <si>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</si>
  <si>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</si>
  <si>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</si>
  <si>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</si>
  <si>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</si>
  <si>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</si>
  <si>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</si>
  <si>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</si>
  <si>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</si>
  <si>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</si>
  <si>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</si>
  <si>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</si>
  <si>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</si>
  <si>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</si>
  <si>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</si>
  <si>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</si>
  <si>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</si>
  <si>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</si>
  <si>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</si>
  <si>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</si>
  <si>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</si>
  <si>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</si>
  <si>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</si>
  <si>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</si>
  <si>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</si>
  <si>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</si>
  <si>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</si>
  <si>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</si>
  <si>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</si>
  <si>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</si>
  <si>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</si>
  <si>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</si>
  <si>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</si>
  <si>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</si>
  <si>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</si>
  <si>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</si>
  <si>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</si>
  <si>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</si>
  <si>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</si>
  <si>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</si>
  <si>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</si>
  <si>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</si>
  <si>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</si>
  <si>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</si>
  <si>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</si>
  <si>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</si>
  <si>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</si>
  <si>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</si>
  <si>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</si>
  <si>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</si>
  <si>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</si>
  <si>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</si>
  <si>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</si>
  <si>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</si>
  <si>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</si>
  <si>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</si>
  <si>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</si>
  <si>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</si>
  <si>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</si>
  <si>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</si>
  <si>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</si>
  <si>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</si>
  <si>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</si>
  <si>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</si>
  <si>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</si>
  <si>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</si>
  <si>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</si>
  <si>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</si>
  <si>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</si>
  <si>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</si>
  <si>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</si>
  <si>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</si>
  <si>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</si>
  <si>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</si>
  <si>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</si>
  <si>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</si>
  <si>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</si>
  <si>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</si>
  <si>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</si>
  <si>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</si>
  <si>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</si>
  <si>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</si>
  <si>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</si>
  <si>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</si>
  <si>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</si>
  <si>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</si>
  <si>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</si>
  <si>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</si>
  <si>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</si>
  <si>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</si>
  <si>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</si>
  <si>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</si>
  <si>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</si>
  <si>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</si>
  <si>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</si>
  <si>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</si>
  <si>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</si>
  <si>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</si>
  <si>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</si>
  <si>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</si>
  <si>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</si>
  <si>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</si>
  <si>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</si>
  <si>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</si>
  <si>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</si>
  <si>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</si>
  <si>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</si>
  <si>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</si>
  <si>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</si>
  <si>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</si>
  <si>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</si>
  <si>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</si>
  <si>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</si>
  <si>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</si>
  <si>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</si>
  <si>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</si>
  <si>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</si>
  <si>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</si>
  <si>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</si>
  <si>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</si>
  <si>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</si>
  <si>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</si>
  <si>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</si>
  <si>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</si>
  <si>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</si>
  <si>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</si>
  <si>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</si>
  <si>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</si>
  <si>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</si>
  <si>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</si>
  <si>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</si>
  <si>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</si>
  <si>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</si>
  <si>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</si>
  <si>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</si>
  <si>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</si>
  <si>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</si>
  <si>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</si>
  <si>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</si>
  <si>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</si>
  <si>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</si>
  <si>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</si>
  <si>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</si>
  <si>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</si>
  <si>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</si>
  <si>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</si>
  <si>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</si>
  <si>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</si>
  <si>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</si>
  <si>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</si>
  <si>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</si>
  <si>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</si>
  <si>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</si>
  <si>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</si>
  <si>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</si>
  <si>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</si>
  <si>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</si>
  <si>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</si>
  <si>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</si>
  <si>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</si>
  <si>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</si>
  <si>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</si>
  <si>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</si>
  <si>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</si>
  <si>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</si>
  <si>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</si>
  <si>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</si>
  <si>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</si>
  <si>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</si>
  <si>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</si>
  <si>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</si>
  <si>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</si>
  <si>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</si>
  <si>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</si>
  <si>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</si>
  <si>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</si>
  <si>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</si>
  <si>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</si>
  <si>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</si>
  <si>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</si>
  <si>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</si>
  <si>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</si>
  <si>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</si>
  <si>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</si>
  <si>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</si>
  <si>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</si>
  <si>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</si>
  <si>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</si>
  <si>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</si>
  <si>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</si>
  <si>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</si>
  <si>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</si>
  <si>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</si>
  <si>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</si>
  <si>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</si>
  <si>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</si>
  <si>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</si>
  <si>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</si>
  <si>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</si>
  <si>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</si>
  <si>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</si>
  <si>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</si>
  <si>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</si>
  <si>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</si>
  <si>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</si>
  <si>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</si>
  <si>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</si>
  <si>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</si>
  <si>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</si>
  <si>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</si>
  <si>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</si>
  <si>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</si>
  <si>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</si>
  <si>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</si>
  <si>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</si>
  <si>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</si>
  <si>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</si>
  <si>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</si>
  <si>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</si>
  <si>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</si>
  <si>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</si>
  <si>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</si>
  <si>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</si>
  <si>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</si>
  <si>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</si>
  <si>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</si>
  <si>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</si>
  <si>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</si>
  <si>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</si>
  <si>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</si>
  <si>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</si>
  <si>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</si>
  <si>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</si>
  <si>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</si>
  <si>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</si>
  <si>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</si>
  <si>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</si>
  <si>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</si>
  <si>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</si>
  <si>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</si>
  <si>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</si>
  <si>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</si>
  <si>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</si>
  <si>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</si>
  <si>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</si>
  <si>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</si>
  <si>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</si>
  <si>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</si>
  <si>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</si>
  <si>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</si>
  <si>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</si>
  <si>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</si>
  <si>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</si>
  <si>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</si>
  <si>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</si>
  <si>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</si>
  <si>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</si>
  <si>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</si>
  <si>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</si>
  <si>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</si>
  <si>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</si>
  <si>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</si>
  <si>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</si>
  <si>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</si>
  <si>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</si>
  <si>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</si>
  <si>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</si>
  <si>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</si>
  <si>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</si>
  <si>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</si>
  <si>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</si>
  <si>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</si>
  <si>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</si>
  <si>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</si>
  <si>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</si>
  <si>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</si>
  <si>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</si>
  <si>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</si>
  <si>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</si>
  <si>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</si>
  <si>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</si>
  <si>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</si>
  <si>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</si>
  <si>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</si>
  <si>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</si>
  <si>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</si>
  <si>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</si>
  <si>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</si>
  <si>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</si>
  <si>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</si>
  <si>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</si>
  <si>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</si>
  <si>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</si>
  <si>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</si>
  <si>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</si>
  <si>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</si>
  <si>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</si>
  <si>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</si>
  <si>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</si>
  <si>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</si>
  <si>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</si>
  <si>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</si>
  <si>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</si>
  <si>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</si>
  <si>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</si>
  <si>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</si>
  <si>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</si>
  <si>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</si>
  <si>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</si>
  <si>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</si>
  <si>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</si>
  <si>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</si>
  <si>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</si>
  <si>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</si>
  <si>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</si>
  <si>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</si>
  <si>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</si>
  <si>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</si>
  <si>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</si>
  <si>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</si>
  <si>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</si>
  <si>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</si>
  <si>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</si>
  <si>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</si>
  <si>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</si>
  <si>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</si>
  <si>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</si>
  <si>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</si>
  <si>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</si>
  <si>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</si>
  <si>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</si>
  <si>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</si>
  <si>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</si>
  <si>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</si>
  <si>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</si>
  <si>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</si>
  <si>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</si>
  <si>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</si>
  <si>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</si>
  <si>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</si>
  <si>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</si>
  <si>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</si>
  <si>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</si>
  <si>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</si>
  <si>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</si>
  <si>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</si>
  <si>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</si>
  <si>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</si>
  <si>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</si>
  <si>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</si>
  <si>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</si>
  <si>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</si>
  <si>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</si>
  <si>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</si>
  <si>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</si>
  <si>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</si>
  <si>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</si>
  <si>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</si>
  <si>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</si>
  <si>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</si>
  <si>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</si>
  <si>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</si>
  <si>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</si>
  <si>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</si>
  <si>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</si>
  <si>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</si>
  <si>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</si>
  <si>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</si>
  <si>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</si>
  <si>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</si>
  <si>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</si>
  <si>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</si>
  <si>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</si>
  <si>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</si>
  <si>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</si>
  <si>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</si>
  <si>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</si>
  <si>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</si>
  <si>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</si>
  <si>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</si>
  <si>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</si>
  <si>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</si>
  <si>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</si>
  <si>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</si>
  <si>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</si>
  <si>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</si>
  <si>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</si>
  <si>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</si>
  <si>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</si>
  <si>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</si>
  <si>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</si>
  <si>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</si>
  <si>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</si>
  <si>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</si>
  <si>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</si>
  <si>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</si>
  <si>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</si>
  <si>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</si>
  <si>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</si>
  <si>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</si>
  <si>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</si>
  <si>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</si>
  <si>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</si>
  <si>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</si>
  <si>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</si>
  <si>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</si>
  <si>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</si>
  <si>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</si>
  <si>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</si>
  <si>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</si>
  <si>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</si>
  <si>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</si>
  <si>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</si>
  <si>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</si>
  <si>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</si>
  <si>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</si>
  <si>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</si>
  <si>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</si>
  <si>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</si>
  <si>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</si>
  <si>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</si>
  <si>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</si>
  <si>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</si>
  <si>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</si>
  <si>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</si>
  <si>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</si>
  <si>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</si>
  <si>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</si>
  <si>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</si>
  <si>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</si>
  <si>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</si>
  <si>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</si>
  <si>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</si>
  <si>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</si>
  <si>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</si>
  <si>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</si>
  <si>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</si>
  <si>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</si>
  <si>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</si>
  <si>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</si>
  <si>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</si>
  <si>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</si>
  <si>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</si>
  <si>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</si>
  <si>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</si>
  <si>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</si>
  <si>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</si>
  <si>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</si>
  <si>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</si>
  <si>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</si>
  <si>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</si>
  <si>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</si>
  <si>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</si>
  <si>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</si>
  <si>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</si>
  <si>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</si>
  <si>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</si>
  <si>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</si>
  <si>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</si>
  <si>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</si>
  <si>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</si>
  <si>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</si>
  <si>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</si>
  <si>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</si>
  <si>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</si>
  <si>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</si>
  <si>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</si>
  <si>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</si>
  <si>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</si>
  <si>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</si>
  <si>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</si>
  <si>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</si>
  <si>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</si>
  <si>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</si>
  <si>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</si>
  <si>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</si>
  <si>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</si>
  <si>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</si>
  <si>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</si>
  <si>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</si>
  <si>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</si>
  <si>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</si>
  <si>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</si>
  <si>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</si>
  <si>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</si>
  <si>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</si>
  <si>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</si>
  <si>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</si>
  <si>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</si>
  <si>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</si>
  <si>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</si>
  <si>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</si>
  <si>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</si>
  <si>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</si>
  <si>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</si>
  <si>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</si>
  <si>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</si>
  <si>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</si>
  <si>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</si>
  <si>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</si>
  <si>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</si>
  <si>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</si>
  <si>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</si>
  <si>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</si>
  <si>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</si>
  <si>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</si>
  <si>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</si>
  <si>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</si>
  <si>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</si>
  <si>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</si>
  <si>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</si>
  <si>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</si>
  <si>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</si>
  <si>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</si>
  <si>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</si>
  <si>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</si>
  <si>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</si>
  <si>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</si>
  <si>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</si>
  <si>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</si>
  <si>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</si>
  <si>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</si>
  <si>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</si>
  <si>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</si>
  <si>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</si>
  <si>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</si>
  <si>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</si>
  <si>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</si>
  <si>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</si>
  <si>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</si>
  <si>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</si>
  <si>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</si>
  <si>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</si>
  <si>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</si>
  <si>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</si>
  <si>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</si>
  <si>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</si>
  <si>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</si>
  <si>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</si>
  <si>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</si>
  <si>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</si>
  <si>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</si>
  <si>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</si>
  <si>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</si>
  <si>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</si>
  <si>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</si>
  <si>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</si>
  <si>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</si>
  <si>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</si>
  <si>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</si>
  <si>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</si>
  <si>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</si>
  <si>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</si>
  <si>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</si>
  <si>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</si>
  <si>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</si>
  <si>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</si>
  <si>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</si>
  <si>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</si>
  <si>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</si>
  <si>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</si>
  <si>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</si>
  <si>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</si>
  <si>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</si>
  <si>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</si>
  <si>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</si>
  <si>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</si>
  <si>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</si>
  <si>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</si>
  <si>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</si>
  <si>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</si>
  <si>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</si>
  <si>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</si>
  <si>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</si>
  <si>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</si>
  <si>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</si>
  <si>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</si>
  <si>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</si>
  <si>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</si>
  <si>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</si>
  <si>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</si>
  <si>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</si>
  <si>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</si>
  <si>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</si>
  <si>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</si>
  <si>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</si>
  <si>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</si>
  <si>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</si>
  <si>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</si>
  <si>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</si>
  <si>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</si>
  <si>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</si>
  <si>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</si>
  <si>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</si>
  <si>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</si>
  <si>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</si>
  <si>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</si>
  <si>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</si>
  <si>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</si>
  <si>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</si>
  <si>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</si>
  <si>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</si>
  <si>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</si>
  <si>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</si>
  <si>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</si>
  <si>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</si>
  <si>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</si>
  <si>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</si>
  <si>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</si>
  <si>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</si>
  <si>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</si>
  <si>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</si>
  <si>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</si>
  <si>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</si>
  <si>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</si>
  <si>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</si>
  <si>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</si>
  <si>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</si>
  <si>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</si>
  <si>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</si>
  <si>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</si>
  <si>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</si>
  <si>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</si>
  <si>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</si>
  <si>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</si>
  <si>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</si>
  <si>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</si>
  <si>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</si>
  <si>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</si>
  <si>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</si>
  <si>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</si>
  <si>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</si>
  <si>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</si>
  <si>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</si>
  <si>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</si>
  <si>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</si>
  <si>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</si>
  <si>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</si>
  <si>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</si>
  <si>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</si>
  <si>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</si>
  <si>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</si>
  <si>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</si>
  <si>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</si>
  <si>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</si>
  <si>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</si>
  <si>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</si>
  <si>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</si>
  <si>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</si>
  <si>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</si>
  <si>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</si>
  <si>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</si>
  <si>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</si>
  <si>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</si>
  <si>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</si>
  <si>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</si>
  <si>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</si>
  <si>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</si>
  <si>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</si>
  <si>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</si>
  <si>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</si>
  <si>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</si>
  <si>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</si>
  <si>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</si>
  <si>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</si>
  <si>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</si>
  <si>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</si>
  <si>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</si>
  <si>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</si>
  <si>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</si>
  <si>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</si>
  <si>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</si>
  <si>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</si>
  <si>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</si>
  <si>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</si>
  <si>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</si>
  <si>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</si>
  <si>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</si>
  <si>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</si>
  <si>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</si>
  <si>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</si>
  <si>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</si>
  <si>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</si>
  <si>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</si>
  <si>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</si>
  <si>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</si>
  <si>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</si>
  <si>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</si>
  <si>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</si>
  <si>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</si>
  <si>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</si>
  <si>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</si>
  <si>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</si>
  <si>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</si>
  <si>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</si>
  <si>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</si>
  <si>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</si>
  <si>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</si>
  <si>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</si>
  <si>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</si>
  <si>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</si>
  <si>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</si>
  <si>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</si>
  <si>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</si>
  <si>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</si>
  <si>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</si>
  <si>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</si>
  <si>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</si>
  <si>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</si>
  <si>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</si>
  <si>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</si>
  <si>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</si>
  <si>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</si>
  <si>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</si>
  <si>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</si>
  <si>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</si>
  <si>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</si>
  <si>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</si>
  <si>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</si>
  <si>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</si>
  <si>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</si>
  <si>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</si>
  <si>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</si>
  <si>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</si>
  <si>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</si>
  <si>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</si>
  <si>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</si>
  <si>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</si>
  <si>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</si>
  <si>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</si>
  <si>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</si>
  <si>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</si>
  <si>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</si>
  <si>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</si>
  <si>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</si>
  <si>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</si>
  <si>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</si>
  <si>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</si>
  <si>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</si>
  <si>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</si>
  <si>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</si>
  <si>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</si>
  <si>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</si>
  <si>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</si>
  <si>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</si>
  <si>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</si>
  <si>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</si>
  <si>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</si>
  <si>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</si>
  <si>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</si>
  <si>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</si>
  <si>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</si>
  <si>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</si>
  <si>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</si>
  <si>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</si>
  <si>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</si>
  <si>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</si>
  <si>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</si>
  <si>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</si>
  <si>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</si>
  <si>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</si>
  <si>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</si>
  <si>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</si>
  <si>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</si>
  <si>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</si>
  <si>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</si>
  <si>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</si>
  <si>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</si>
  <si>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</si>
  <si>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</si>
  <si>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</si>
  <si>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</si>
  <si>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</si>
  <si>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</si>
  <si>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</si>
  <si>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</si>
  <si>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</si>
  <si>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</si>
  <si>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</si>
  <si>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</si>
  <si>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</si>
  <si>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</si>
  <si>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</si>
  <si>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</si>
  <si>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</si>
  <si>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</si>
  <si>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</si>
  <si>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</si>
  <si>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</si>
  <si>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</si>
  <si>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</si>
  <si>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</si>
  <si>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</si>
  <si>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</si>
  <si>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</si>
  <si>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</si>
  <si>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</si>
  <si>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</si>
  <si>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</si>
  <si>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</si>
  <si>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</si>
  <si>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</si>
  <si>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</si>
  <si>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</si>
  <si>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</si>
  <si>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</si>
  <si>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</si>
  <si>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</si>
  <si>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</si>
  <si>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</si>
  <si>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</si>
  <si>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</si>
  <si>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</si>
  <si>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</si>
  <si>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</si>
  <si>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</si>
  <si>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</si>
  <si>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</si>
  <si>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</si>
  <si>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</si>
  <si>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</si>
  <si>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</si>
  <si>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</si>
  <si>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</si>
  <si>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</si>
  <si>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</si>
  <si>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</si>
  <si>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</si>
  <si>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</si>
  <si>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</si>
  <si>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</si>
  <si>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</si>
  <si>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</si>
  <si>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</si>
  <si>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</si>
  <si>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</si>
  <si>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</si>
  <si>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</si>
  <si>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</si>
  <si>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</si>
  <si>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</si>
  <si>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</si>
  <si>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</si>
  <si>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</si>
  <si>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</si>
  <si>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</si>
  <si>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</si>
  <si>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</si>
  <si>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</si>
  <si>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</si>
  <si>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</si>
  <si>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</si>
  <si>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</si>
  <si>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</si>
  <si>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</si>
  <si>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</si>
  <si>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</si>
  <si>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</si>
  <si>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</si>
  <si>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</si>
  <si>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</si>
  <si>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</si>
  <si>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</si>
  <si>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</si>
  <si>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</si>
  <si>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</si>
  <si>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</si>
  <si>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</si>
  <si>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</si>
  <si>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</si>
  <si>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</si>
  <si>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</si>
  <si>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</si>
  <si>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</si>
  <si>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</si>
  <si>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</si>
  <si>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</si>
  <si>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</si>
  <si>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</si>
  <si>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</si>
  <si>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</si>
  <si>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</si>
  <si>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</si>
  <si>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</si>
  <si>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</si>
  <si>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</si>
  <si>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</si>
  <si>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</si>
  <si>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</si>
  <si>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</si>
  <si>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</si>
  <si>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</si>
  <si>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</si>
  <si>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</si>
  <si>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</si>
  <si>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</si>
  <si>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</si>
  <si>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</si>
  <si>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</si>
  <si>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</si>
  <si>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</si>
  <si>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</si>
  <si>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</si>
  <si>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</si>
  <si>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</si>
  <si>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</si>
  <si>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</si>
  <si>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</si>
  <si>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</si>
  <si>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</si>
  <si>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</si>
  <si>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</si>
  <si>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</si>
  <si>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</si>
  <si>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</si>
  <si>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</si>
  <si>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</si>
  <si>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</si>
  <si>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</si>
  <si>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</si>
  <si>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</si>
  <si>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</si>
  <si>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</si>
  <si>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</si>
  <si>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</si>
  <si>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</si>
  <si>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</si>
  <si>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</si>
  <si>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</si>
  <si>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</si>
  <si>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</si>
  <si>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</si>
  <si>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</si>
  <si>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</si>
  <si>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</si>
  <si>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</si>
  <si>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</si>
  <si>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</si>
  <si>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</si>
  <si>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</si>
  <si>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</si>
  <si>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</si>
  <si>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</si>
  <si>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</si>
  <si>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</si>
  <si>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</si>
  <si>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</si>
  <si>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</si>
  <si>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</si>
  <si>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</si>
  <si>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</si>
  <si>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</si>
  <si>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</si>
  <si>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</si>
  <si>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</si>
  <si>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</si>
  <si>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</si>
  <si>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</si>
  <si>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</si>
  <si>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</si>
  <si>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</si>
  <si>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</si>
  <si>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</si>
  <si>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</si>
  <si>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</si>
  <si>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</si>
  <si>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</si>
  <si>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</si>
  <si>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</si>
  <si>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</si>
  <si>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</si>
  <si>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</si>
  <si>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</si>
  <si>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</si>
  <si>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</si>
  <si>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</si>
  <si>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</si>
  <si>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</si>
  <si>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</si>
  <si>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</si>
  <si>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</si>
  <si>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</si>
  <si>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</si>
  <si>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</si>
  <si>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</si>
  <si>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</si>
  <si>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</si>
  <si>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</si>
  <si>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</si>
  <si>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</si>
  <si>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</si>
  <si>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</si>
  <si>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</si>
  <si>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</si>
  <si>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</si>
  <si>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</si>
  <si>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</si>
  <si>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</si>
  <si>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</si>
  <si>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</si>
  <si>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</si>
  <si>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</si>
  <si>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</si>
  <si>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</si>
  <si>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</si>
  <si>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</si>
  <si>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</si>
  <si>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</si>
  <si>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</si>
  <si>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</si>
  <si>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</si>
  <si>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</si>
  <si>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</si>
  <si>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</si>
  <si>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</si>
  <si>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</si>
  <si>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</si>
  <si>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</si>
  <si>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</si>
  <si>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</si>
  <si>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</si>
  <si>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</si>
  <si>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</si>
  <si>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</si>
  <si>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</si>
  <si>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</si>
  <si>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</si>
  <si>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</si>
  <si>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</si>
  <si>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</si>
  <si>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</si>
  <si>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</si>
  <si>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</si>
  <si>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</si>
  <si>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</si>
  <si>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</si>
  <si>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</si>
  <si>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</si>
  <si>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</si>
  <si>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</si>
  <si>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</si>
  <si>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</si>
  <si>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</si>
  <si>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</si>
  <si>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</si>
  <si>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</si>
  <si>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</si>
  <si>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</si>
  <si>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</si>
  <si>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</si>
  <si>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</si>
  <si>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</si>
  <si>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</si>
  <si>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</si>
  <si>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</si>
  <si>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</si>
  <si>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</si>
  <si>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</si>
  <si>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</si>
  <si>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</si>
  <si>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</si>
  <si>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</si>
  <si>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</si>
  <si>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</si>
  <si>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</si>
  <si>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</si>
  <si>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</si>
  <si>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</si>
  <si>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</si>
  <si>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</si>
  <si>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</si>
  <si>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</si>
  <si>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</si>
  <si>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</si>
  <si>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</si>
  <si>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</si>
  <si>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</si>
  <si>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</si>
  <si>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</si>
  <si>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</si>
  <si>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</si>
  <si>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</si>
  <si>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</si>
  <si>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</si>
  <si>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</si>
  <si>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</si>
  <si>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</si>
  <si>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</si>
  <si>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</si>
  <si>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</si>
  <si>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</si>
  <si>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</si>
  <si>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</si>
  <si>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</si>
  <si>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</si>
  <si>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</si>
  <si>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</si>
  <si>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</si>
  <si>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</si>
  <si>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</si>
  <si>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</si>
  <si>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</si>
  <si>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</si>
  <si>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</si>
  <si>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</si>
  <si>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</si>
  <si>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</si>
  <si>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</si>
  <si>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</si>
  <si>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</si>
  <si>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</si>
  <si>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</si>
  <si>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</si>
  <si>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</si>
  <si>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</si>
  <si>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</si>
  <si>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</si>
  <si>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</si>
  <si>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</si>
  <si>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</si>
  <si>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</si>
  <si>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</si>
  <si>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</si>
  <si>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</si>
  <si>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</si>
  <si>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</si>
  <si>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</si>
  <si>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</si>
  <si>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</si>
  <si>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</si>
  <si>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</si>
  <si>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</si>
  <si>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</si>
  <si>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</si>
  <si>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</si>
  <si>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</si>
  <si>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</si>
  <si>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</si>
  <si>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</si>
  <si>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</si>
  <si>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</si>
  <si>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</si>
  <si>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</si>
  <si>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</si>
  <si>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</si>
  <si>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</si>
  <si>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</si>
  <si>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</si>
  <si>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</si>
  <si>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</si>
  <si>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</si>
  <si>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</si>
  <si>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</si>
  <si>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</si>
  <si>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</si>
  <si>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</si>
  <si>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</si>
  <si>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</si>
  <si>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</si>
  <si>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</si>
  <si>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</si>
  <si>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</si>
  <si>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</si>
  <si>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</si>
  <si>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</si>
  <si>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</si>
  <si>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</si>
  <si>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</si>
  <si>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</si>
  <si>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</si>
  <si>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</si>
  <si>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</si>
  <si>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</si>
  <si>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</si>
  <si>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</si>
  <si>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</si>
  <si>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</si>
  <si>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</si>
  <si>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</si>
  <si>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</si>
  <si>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</si>
  <si>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</si>
  <si>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</si>
  <si>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</si>
  <si>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</si>
  <si>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</si>
  <si>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</si>
  <si>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</si>
  <si>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</si>
  <si>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</si>
  <si>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</si>
  <si>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</si>
  <si>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</si>
  <si>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</si>
  <si>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</si>
  <si>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</si>
  <si>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</si>
  <si>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</si>
  <si>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</si>
  <si>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</si>
  <si>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</si>
  <si>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</si>
  <si>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</si>
  <si>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</si>
  <si>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</si>
  <si>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</si>
  <si>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</si>
  <si>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</si>
  <si>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</si>
  <si>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</si>
  <si>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</si>
  <si>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</si>
  <si>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</si>
  <si>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</si>
  <si>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</si>
  <si>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</si>
  <si>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</si>
  <si>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</si>
  <si>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</si>
  <si>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</si>
  <si>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</si>
  <si>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</si>
  <si>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</si>
  <si>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</si>
  <si>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</si>
  <si>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</si>
  <si>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</si>
  <si>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</si>
  <si>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</si>
  <si>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</si>
  <si>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</si>
  <si>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</si>
  <si>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</si>
  <si>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</si>
  <si>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</si>
  <si>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</si>
  <si>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</si>
  <si>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</si>
  <si>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</si>
  <si>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</si>
  <si>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</si>
  <si>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</si>
  <si>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</si>
  <si>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</si>
  <si>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</si>
  <si>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</si>
  <si>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</si>
  <si>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</si>
  <si>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</si>
  <si>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</si>
  <si>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</si>
  <si>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</si>
  <si>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</si>
  <si>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</si>
  <si>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</si>
  <si>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</si>
  <si>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</si>
  <si>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</si>
  <si>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</si>
  <si>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</si>
  <si>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</si>
  <si>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</si>
  <si>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</si>
  <si>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</si>
  <si>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</si>
  <si>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</si>
  <si>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</si>
  <si>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</si>
  <si>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</si>
  <si>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</si>
  <si>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</si>
  <si>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</si>
  <si>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</si>
  <si>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</si>
  <si>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</si>
  <si>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</si>
  <si>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</si>
  <si>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</si>
  <si>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</si>
  <si>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</si>
  <si>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</si>
  <si>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</si>
  <si>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</si>
  <si>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</si>
  <si>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</si>
  <si>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</si>
  <si>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</si>
  <si>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</si>
  <si>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</si>
  <si>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</si>
  <si>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</si>
  <si>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</si>
  <si>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</si>
  <si>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</si>
  <si>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</si>
  <si>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</si>
  <si>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</si>
  <si>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</si>
  <si>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</si>
  <si>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</si>
  <si>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</si>
  <si>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</si>
  <si>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</si>
  <si>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</si>
  <si>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</si>
  <si>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</si>
  <si>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</si>
  <si>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</si>
  <si>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</si>
  <si>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</si>
  <si>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</si>
  <si>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</si>
  <si>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</si>
  <si>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</si>
  <si>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</si>
  <si>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</si>
  <si>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</si>
  <si>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</si>
  <si>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</si>
  <si>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</si>
  <si>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</si>
  <si>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</si>
  <si>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</si>
  <si>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</si>
  <si>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</si>
  <si>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</si>
  <si>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</si>
  <si>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</si>
  <si>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</si>
  <si>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</si>
  <si>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</si>
  <si>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</si>
  <si>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</si>
  <si>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</si>
  <si>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</si>
  <si>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</si>
  <si>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</si>
  <si>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</si>
  <si>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</si>
  <si>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</si>
  <si>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</si>
  <si>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</si>
  <si>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</si>
  <si>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</si>
  <si>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</si>
  <si>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</si>
  <si>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</si>
  <si>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</si>
  <si>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</si>
  <si>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</si>
  <si>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</si>
  <si>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</si>
  <si>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</si>
  <si>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</si>
  <si>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</si>
  <si>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</si>
  <si>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</si>
  <si>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</si>
  <si>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</si>
  <si>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</si>
  <si>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</si>
  <si>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</si>
  <si>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</si>
  <si>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</si>
  <si>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</si>
  <si>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</si>
  <si>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</si>
  <si>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</si>
  <si>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</si>
  <si>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</si>
  <si>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</si>
  <si>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</si>
  <si>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</si>
  <si>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</si>
  <si>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</si>
  <si>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</si>
  <si>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</si>
  <si>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</si>
  <si>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</si>
  <si>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</si>
  <si>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</si>
  <si>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</si>
  <si>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</si>
  <si>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</si>
  <si>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</si>
  <si>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</si>
  <si>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</si>
  <si>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</si>
  <si>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</si>
  <si>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</si>
  <si>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</si>
  <si>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</si>
  <si>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</si>
  <si>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</si>
  <si>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</si>
  <si>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</si>
  <si>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</si>
  <si>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</si>
  <si>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</si>
  <si>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</si>
  <si>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</si>
  <si>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</si>
  <si>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</si>
  <si>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</si>
  <si>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</si>
  <si>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</si>
  <si>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</si>
  <si>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</si>
  <si>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</si>
  <si>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</si>
  <si>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</si>
  <si>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</si>
  <si>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</si>
  <si>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</si>
  <si>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</si>
  <si>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</si>
  <si>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</si>
  <si>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</si>
  <si>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</si>
  <si>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</si>
  <si>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</si>
  <si>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</si>
  <si>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</si>
  <si>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</si>
  <si>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</si>
  <si>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</si>
  <si>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</si>
  <si>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</si>
  <si>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</si>
  <si>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</si>
  <si>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</si>
  <si>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</si>
  <si>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</si>
  <si>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</si>
  <si>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</si>
  <si>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</si>
  <si>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</si>
  <si>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</si>
  <si>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</si>
  <si>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</si>
  <si>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</si>
  <si>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</si>
  <si>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</si>
  <si>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</si>
  <si>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</si>
  <si>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</si>
  <si>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</si>
  <si>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</si>
  <si>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</si>
  <si>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</si>
  <si>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</si>
  <si>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</si>
  <si>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</si>
  <si>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</si>
  <si>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</si>
  <si>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</si>
  <si>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</si>
  <si>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</si>
  <si>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</si>
  <si>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</si>
  <si>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</si>
  <si>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</si>
  <si>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</si>
  <si>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</si>
  <si>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</si>
  <si>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</si>
  <si>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</si>
  <si>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</si>
  <si>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</si>
  <si>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</si>
  <si>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</si>
  <si>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</si>
  <si>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</si>
  <si>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</si>
  <si>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</si>
  <si>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</si>
  <si>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</si>
  <si>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</si>
  <si>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</si>
  <si>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</si>
  <si>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</si>
  <si>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</si>
  <si>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</si>
  <si>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</si>
  <si>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</si>
  <si>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</si>
  <si>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</si>
  <si>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</si>
  <si>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</si>
  <si>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</si>
  <si>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</si>
  <si>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</si>
  <si>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</si>
  <si>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</si>
  <si>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</si>
  <si>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</si>
  <si>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</si>
  <si>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</si>
  <si>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</si>
  <si>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</si>
  <si>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</si>
  <si>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</si>
  <si>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</si>
  <si>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</si>
  <si>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</si>
  <si>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</si>
  <si>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</si>
  <si>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</si>
  <si>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</si>
  <si>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</si>
  <si>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</si>
  <si>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</si>
  <si>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</si>
  <si>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</si>
  <si>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</si>
  <si>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</si>
  <si>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</si>
  <si>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</si>
  <si>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</si>
  <si>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</si>
  <si>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</si>
  <si>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</si>
  <si>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</si>
  <si>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</si>
  <si>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</si>
  <si>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</si>
  <si>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</si>
  <si>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</si>
  <si>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</si>
  <si>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</si>
  <si>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</si>
  <si>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</si>
  <si>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</si>
  <si>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</si>
  <si>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</si>
  <si>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</si>
  <si>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</si>
  <si>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</si>
  <si>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</si>
  <si>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</si>
  <si>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</si>
  <si>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</si>
  <si>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</si>
  <si>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</si>
  <si>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</si>
  <si>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</si>
  <si>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</si>
  <si>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</si>
  <si>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</si>
  <si>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</si>
  <si>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</si>
  <si>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</si>
  <si>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</si>
  <si>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</si>
  <si>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</si>
  <si>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</si>
  <si>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</si>
  <si>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</si>
  <si>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</si>
  <si>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</si>
  <si>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</si>
  <si>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</si>
  <si>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</si>
  <si>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</si>
  <si>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</si>
  <si>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</si>
  <si>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</si>
  <si>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</si>
  <si>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</si>
  <si>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</si>
  <si>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</si>
  <si>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</si>
  <si>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</si>
  <si>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</si>
  <si>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</si>
  <si>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</si>
  <si>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</si>
  <si>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</si>
  <si>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</si>
  <si>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</si>
  <si>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</si>
  <si>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</si>
  <si>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</si>
  <si>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</si>
  <si>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</si>
  <si>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</si>
  <si>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</si>
  <si>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</si>
  <si>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</si>
  <si>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</si>
  <si>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</si>
  <si>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</si>
  <si>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</si>
  <si>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</si>
  <si>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</si>
  <si>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</si>
  <si>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</si>
  <si>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</si>
  <si>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</si>
  <si>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</si>
  <si>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</si>
  <si>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</si>
  <si>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</si>
  <si>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</si>
  <si>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</si>
  <si>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</si>
  <si>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</si>
  <si>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</si>
  <si>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</si>
  <si>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</si>
  <si>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</si>
  <si>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</si>
  <si>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</si>
  <si>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</si>
  <si>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</si>
  <si>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</si>
  <si>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</si>
  <si>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</si>
  <si>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</si>
  <si>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</si>
  <si>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</si>
  <si>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</si>
  <si>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</si>
  <si>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</si>
  <si>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</si>
  <si>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</si>
  <si>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</si>
  <si>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</si>
  <si>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</si>
  <si>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</si>
  <si>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</si>
  <si>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</si>
  <si>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</si>
  <si>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</si>
  <si>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</si>
  <si>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</si>
  <si>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</si>
  <si>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</si>
  <si>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</si>
  <si>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</si>
  <si>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</si>
  <si>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</si>
  <si>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</si>
  <si>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</si>
  <si>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</si>
  <si>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</si>
  <si>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</si>
  <si>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</si>
  <si>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</si>
  <si>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</si>
  <si>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</si>
  <si>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</si>
  <si>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</si>
  <si>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</si>
  <si>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</si>
  <si>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</si>
  <si>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</si>
  <si>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</si>
  <si>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</si>
  <si>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</si>
  <si>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</si>
  <si>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</si>
  <si>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</si>
  <si>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</si>
  <si>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</si>
  <si>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</si>
  <si>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</si>
  <si>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</si>
  <si>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</si>
  <si>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</si>
  <si>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</si>
  <si>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</si>
  <si>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</si>
  <si>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</si>
  <si>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</si>
  <si>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</si>
  <si>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</si>
  <si>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</si>
  <si>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</si>
  <si>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</si>
  <si>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</si>
  <si>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</si>
  <si>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</si>
  <si>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</si>
  <si>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</si>
  <si>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</si>
  <si>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</si>
  <si>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</si>
  <si>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</si>
  <si>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</si>
  <si>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</si>
  <si>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</si>
  <si>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</si>
  <si>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</si>
  <si>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</si>
  <si>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</si>
  <si>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</si>
  <si>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</si>
  <si>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</si>
  <si>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</si>
  <si>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</si>
  <si>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</si>
  <si>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</si>
  <si>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</si>
  <si>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</si>
  <si>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</si>
  <si>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</si>
  <si>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</si>
  <si>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</si>
  <si>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</si>
  <si>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</si>
  <si>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</si>
  <si>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</si>
  <si>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</si>
  <si>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</si>
  <si>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</si>
  <si>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</si>
  <si>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</si>
  <si>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</si>
  <si>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</si>
  <si>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</si>
  <si>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</si>
  <si>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</si>
  <si>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</si>
  <si>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</si>
  <si>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</si>
  <si>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</si>
  <si>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</si>
  <si>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</si>
  <si>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</si>
  <si>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</si>
  <si>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</si>
  <si>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</si>
  <si>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</si>
  <si>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</si>
  <si>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</si>
  <si>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</si>
  <si>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</si>
  <si>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</si>
  <si>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</si>
  <si>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</si>
  <si>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</si>
  <si>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</si>
  <si>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</si>
  <si>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</si>
  <si>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</si>
  <si>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</si>
  <si>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</si>
  <si>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</si>
  <si>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</si>
  <si>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</si>
  <si>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</si>
  <si>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</si>
  <si>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</si>
  <si>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</si>
  <si>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</si>
  <si>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</si>
  <si>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</si>
  <si>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</si>
  <si>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</si>
  <si>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</si>
  <si>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</si>
  <si>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</si>
  <si>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</si>
  <si>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</si>
  <si>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</si>
  <si>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</si>
  <si>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</si>
  <si>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</si>
  <si>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</si>
  <si>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</si>
  <si>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</si>
  <si>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</si>
  <si>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</si>
  <si>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</si>
  <si>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</si>
  <si>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</si>
  <si>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</si>
  <si>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</si>
  <si>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</si>
  <si>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</si>
  <si>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</si>
  <si>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</si>
  <si>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</si>
  <si>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</si>
  <si>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</si>
  <si>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</si>
  <si>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</si>
  <si>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</si>
  <si>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</si>
  <si>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</si>
  <si>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</si>
  <si>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</si>
  <si>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</si>
  <si>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</si>
  <si>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</si>
  <si>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</si>
  <si>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</si>
  <si>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</si>
  <si>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</si>
  <si>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</si>
  <si>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</si>
  <si>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</si>
  <si>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</si>
  <si>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</si>
  <si>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</si>
  <si>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</si>
  <si>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</si>
  <si>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</si>
  <si>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</si>
  <si>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</si>
  <si>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</si>
  <si>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</si>
  <si>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</si>
  <si>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</si>
  <si>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</si>
  <si>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</si>
  <si>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</si>
  <si>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</si>
  <si>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</si>
  <si>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</si>
  <si>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</si>
  <si>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</si>
  <si>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</si>
  <si>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</si>
  <si>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</si>
  <si>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</si>
  <si>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</si>
  <si>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</si>
  <si>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</si>
  <si>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</si>
  <si>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</si>
  <si>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</si>
  <si>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</si>
  <si>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</si>
  <si>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</si>
  <si>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</si>
  <si>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</si>
  <si>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</si>
  <si>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</si>
  <si>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</si>
  <si>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</si>
  <si>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</si>
  <si>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</si>
  <si>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</si>
  <si>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</si>
  <si>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</si>
  <si>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</si>
  <si>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</si>
  <si>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</si>
  <si>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</si>
  <si>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</si>
  <si>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</si>
  <si>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</si>
  <si>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</si>
  <si>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</si>
  <si>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</si>
  <si>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</si>
  <si>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</si>
  <si>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</si>
  <si>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</si>
  <si>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</si>
  <si>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</si>
  <si>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</si>
  <si>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</si>
  <si>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</si>
  <si>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</si>
  <si>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</si>
  <si>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</si>
  <si>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</si>
  <si>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</si>
  <si>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</si>
  <si>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</si>
  <si>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</si>
  <si>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</si>
  <si>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</si>
  <si>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</si>
  <si>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</si>
  <si>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</si>
  <si>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</si>
  <si>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</si>
  <si>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</si>
  <si>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</si>
  <si>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</si>
  <si>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</si>
  <si>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</si>
  <si>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</si>
  <si>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</si>
  <si>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</si>
  <si>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</si>
  <si>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</si>
  <si>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</si>
  <si>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</si>
  <si>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</si>
  <si>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</si>
  <si>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</si>
  <si>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</si>
  <si>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</si>
  <si>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</si>
  <si>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</si>
  <si>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</si>
  <si>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</si>
  <si>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</si>
  <si>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</si>
  <si>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</si>
  <si>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</si>
  <si>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</si>
  <si>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</si>
  <si>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</si>
  <si>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</si>
  <si>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</si>
  <si>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</si>
  <si>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</si>
  <si>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</si>
  <si>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</si>
  <si>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</si>
  <si>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</si>
  <si>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</si>
  <si>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</si>
  <si>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</si>
  <si>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</si>
  <si>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</si>
  <si>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</si>
  <si>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</si>
  <si>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</si>
  <si>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</si>
  <si>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</si>
  <si>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</si>
  <si>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</si>
  <si>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</si>
  <si>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</si>
  <si>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</si>
  <si>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</si>
  <si>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</si>
  <si>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</si>
  <si>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</si>
  <si>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</si>
  <si>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</si>
  <si>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</si>
  <si>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</si>
  <si>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</si>
  <si>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</si>
  <si>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</si>
  <si>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</si>
  <si>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</si>
  <si>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</si>
  <si>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</si>
  <si>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</si>
  <si>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</si>
  <si>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</si>
  <si>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</si>
  <si>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</si>
  <si>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</si>
  <si>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</si>
  <si>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</si>
  <si>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</si>
  <si>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</si>
  <si>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</si>
  <si>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</si>
  <si>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</si>
  <si>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</si>
  <si>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</si>
  <si>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</si>
  <si>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</si>
  <si>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</si>
  <si>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</si>
  <si>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</si>
  <si>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</si>
  <si>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</si>
  <si>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</si>
  <si>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</si>
  <si>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</si>
  <si>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</si>
  <si>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</si>
  <si>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</si>
  <si>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</si>
  <si>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</si>
  <si>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</si>
  <si>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</si>
  <si>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</si>
  <si>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</si>
  <si>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</si>
  <si>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</si>
  <si>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</si>
  <si>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</si>
  <si>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</si>
  <si>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</si>
  <si>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</si>
  <si>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</si>
  <si>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</si>
  <si>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</si>
  <si>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</si>
  <si>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</si>
  <si>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</si>
  <si>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</si>
  <si>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</si>
  <si>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</si>
  <si>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</si>
  <si>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</si>
  <si>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</si>
  <si>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</si>
  <si>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</si>
  <si>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</si>
  <si>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</si>
  <si>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</si>
  <si>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</si>
  <si>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</si>
  <si>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</si>
  <si>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</si>
  <si>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</si>
  <si>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</si>
  <si>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</si>
  <si>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</si>
  <si>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</si>
  <si>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</si>
  <si>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</si>
  <si>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</si>
  <si>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</si>
  <si>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</si>
  <si>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</si>
  <si>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</si>
  <si>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</si>
  <si>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</si>
  <si>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</si>
  <si>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</si>
  <si>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</si>
  <si>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</si>
  <si>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</si>
  <si>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</si>
  <si>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</si>
  <si>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</si>
  <si>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</si>
  <si>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</si>
  <si>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</si>
  <si>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</si>
  <si>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</si>
  <si>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</si>
  <si>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</si>
  <si>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</si>
  <si>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</si>
  <si>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</si>
  <si>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</si>
  <si>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</si>
  <si>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</si>
  <si>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</si>
  <si>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</si>
  <si>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</si>
  <si>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</si>
  <si>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</si>
  <si>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</si>
  <si>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</si>
  <si>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</si>
  <si>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</si>
  <si>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</si>
  <si>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</si>
  <si>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</si>
  <si>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</si>
  <si>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</si>
  <si>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</si>
  <si>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</si>
  <si>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</si>
  <si>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</si>
  <si>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</si>
  <si>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</si>
  <si>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</si>
  <si>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</si>
  <si>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</si>
  <si>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</si>
  <si>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</si>
  <si>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</si>
  <si>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</si>
  <si>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</si>
  <si>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</si>
  <si>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</si>
  <si>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</si>
  <si>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</si>
  <si>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</si>
  <si>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</si>
  <si>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</si>
  <si>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</si>
  <si>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</si>
  <si>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</si>
  <si>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</si>
  <si>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</si>
  <si>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</si>
  <si>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</si>
  <si>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</si>
  <si>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</si>
  <si>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</si>
  <si>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</si>
  <si>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</si>
  <si>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</si>
  <si>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</si>
  <si>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</si>
  <si>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</si>
  <si>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</si>
  <si>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</si>
  <si>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</si>
  <si>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</si>
  <si>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</si>
  <si>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</si>
  <si>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</si>
  <si>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</si>
  <si>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</si>
  <si>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</si>
  <si>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</si>
  <si>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</si>
  <si>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</si>
  <si>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</si>
  <si>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</si>
  <si>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</si>
  <si>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</si>
  <si>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</si>
  <si>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</si>
  <si>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</si>
  <si>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</si>
  <si>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</si>
  <si>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</si>
  <si>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</si>
  <si>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</si>
  <si>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</si>
  <si>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</si>
  <si>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</si>
  <si>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</si>
  <si>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</si>
  <si>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</si>
  <si>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</si>
  <si>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</si>
  <si>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</si>
  <si>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</si>
  <si>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</si>
  <si>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</si>
  <si>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</si>
  <si>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</si>
  <si>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</si>
  <si>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</si>
  <si>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</si>
  <si>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</si>
  <si>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</si>
  <si>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</si>
  <si>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</si>
  <si>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</si>
  <si>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</si>
  <si>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</si>
  <si>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</si>
  <si>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</si>
  <si>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</si>
  <si>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</si>
  <si>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</si>
  <si>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</si>
  <si>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</si>
  <si>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</si>
  <si>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</si>
  <si>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</si>
  <si>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</si>
  <si>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</si>
  <si>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</si>
  <si>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</si>
  <si>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</si>
  <si>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</si>
  <si>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</si>
  <si>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</si>
  <si>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</si>
  <si>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</si>
  <si>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</si>
  <si>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</si>
  <si>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</si>
  <si>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</si>
  <si>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</si>
  <si>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</si>
  <si>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</si>
  <si>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</si>
  <si>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</si>
  <si>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</si>
  <si>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</si>
  <si>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</si>
  <si>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</si>
  <si>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</si>
  <si>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</si>
  <si>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</si>
  <si>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</si>
  <si>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</si>
  <si>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</si>
  <si>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</si>
  <si>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</si>
  <si>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</si>
  <si>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</si>
  <si>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</si>
  <si>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</si>
  <si>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</si>
  <si>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</si>
  <si>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</si>
  <si>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</si>
  <si>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</si>
  <si>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</si>
  <si>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</si>
  <si>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</si>
  <si>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</si>
  <si>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</si>
  <si>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</si>
  <si>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</si>
  <si>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</si>
  <si>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</si>
  <si>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</si>
  <si>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</si>
  <si>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</si>
  <si>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</si>
  <si>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</si>
  <si>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</si>
  <si>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</si>
  <si>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</si>
  <si>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</si>
  <si>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</si>
  <si>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</si>
  <si>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</si>
  <si>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</si>
  <si>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</si>
  <si>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</si>
  <si>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</si>
  <si>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</si>
  <si>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</si>
  <si>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</si>
  <si>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</si>
  <si>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</si>
  <si>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</si>
  <si>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</si>
  <si>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</si>
  <si>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</si>
  <si>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</si>
  <si>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</si>
  <si>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</si>
  <si>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</si>
  <si>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</si>
  <si>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</si>
  <si>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</si>
  <si>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</si>
  <si>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</si>
  <si>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</si>
  <si>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</si>
  <si>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</si>
  <si>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</si>
  <si>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</si>
  <si>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</si>
  <si>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</si>
  <si>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</si>
  <si>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</si>
  <si>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</si>
  <si>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</si>
  <si>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</si>
  <si>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</si>
  <si>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</si>
  <si>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</si>
  <si>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</si>
  <si>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</si>
  <si>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</si>
  <si>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</si>
  <si>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</si>
  <si>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</si>
  <si>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</si>
  <si>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</si>
  <si>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</si>
  <si>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</si>
  <si>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</si>
  <si>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</si>
  <si>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</si>
  <si>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</si>
  <si>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</si>
  <si>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</si>
  <si>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</si>
  <si>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</si>
  <si>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</si>
  <si>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</si>
  <si>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</si>
  <si>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</si>
  <si>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</si>
  <si>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</si>
  <si>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</si>
  <si>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</si>
  <si>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</si>
  <si>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</si>
  <si>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</si>
  <si>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</si>
  <si>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</si>
  <si>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</si>
  <si>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</si>
  <si>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</si>
  <si>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</si>
  <si>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</si>
  <si>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</si>
  <si>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</si>
  <si>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</si>
  <si>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</si>
  <si>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</si>
  <si>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</si>
  <si>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</si>
  <si>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</si>
  <si>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</si>
  <si>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</si>
  <si>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</si>
  <si>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</si>
  <si>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</si>
  <si>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</si>
  <si>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</si>
  <si>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</si>
  <si>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</si>
  <si>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</si>
  <si>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</si>
  <si>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</si>
  <si>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</si>
  <si>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</si>
  <si>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</si>
  <si>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</si>
  <si>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</si>
  <si>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</si>
  <si>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</si>
  <si>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</si>
  <si>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</si>
  <si>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</si>
  <si>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</si>
  <si>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</si>
  <si>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</si>
  <si>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</si>
  <si>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</si>
  <si>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</si>
  <si>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</si>
  <si>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</si>
  <si>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</si>
  <si>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</si>
  <si>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</si>
  <si>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</si>
  <si>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</si>
  <si>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</si>
  <si>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</si>
  <si>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</si>
  <si>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</si>
  <si>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</si>
  <si>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</si>
  <si>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</si>
  <si>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</si>
  <si>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</si>
  <si>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</si>
  <si>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</si>
  <si>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</si>
  <si>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</si>
  <si>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</si>
  <si>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</si>
  <si>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</si>
  <si>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</si>
  <si>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</si>
  <si>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</si>
  <si>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</si>
  <si>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</si>
  <si>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</si>
  <si>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</si>
  <si>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</si>
  <si>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</si>
  <si>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</si>
  <si>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</si>
  <si>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</si>
  <si>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</si>
  <si>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</si>
  <si>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</si>
  <si>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</si>
  <si>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</si>
  <si>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</si>
  <si>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</si>
  <si>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</si>
  <si>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</si>
  <si>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</si>
  <si>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</si>
  <si>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</si>
  <si>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</si>
  <si>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</si>
  <si>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</si>
  <si>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</si>
  <si>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</si>
  <si>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</si>
  <si>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</si>
  <si>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</si>
  <si>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</si>
  <si>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</si>
  <si>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</si>
  <si>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</si>
  <si>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</si>
  <si>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</si>
  <si>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</si>
  <si>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</si>
  <si>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</si>
  <si>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</si>
  <si>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</si>
  <si>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</si>
  <si>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</si>
  <si>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</si>
  <si>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</si>
  <si>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</si>
  <si>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</si>
  <si>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</si>
  <si>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</si>
  <si>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</si>
  <si>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</si>
  <si>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</si>
  <si>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</si>
  <si>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</si>
  <si>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</si>
  <si>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</si>
  <si>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</si>
  <si>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</si>
  <si>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</si>
  <si>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</si>
  <si>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</si>
  <si>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</si>
  <si>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</si>
  <si>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</si>
  <si>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</si>
  <si>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</si>
  <si>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</si>
  <si>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</si>
  <si>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</si>
  <si>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</si>
  <si>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</si>
  <si>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</si>
  <si>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</si>
  <si>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</si>
  <si>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</si>
  <si>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</si>
  <si>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</si>
  <si>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</si>
  <si>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</si>
  <si>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</si>
  <si>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</si>
  <si>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</si>
  <si>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</si>
  <si>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</si>
  <si>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</si>
  <si>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</si>
  <si>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</si>
  <si>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</si>
  <si>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</si>
  <si>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</si>
  <si>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</si>
  <si>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</si>
  <si>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</si>
  <si>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</si>
  <si>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</si>
  <si>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</si>
  <si>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</si>
  <si>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</si>
  <si>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</si>
  <si>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</si>
  <si>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</si>
  <si>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</si>
  <si>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</si>
  <si>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</si>
  <si>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</si>
  <si>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</si>
  <si>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</si>
  <si>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</si>
  <si>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</si>
  <si>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</si>
  <si>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</si>
  <si>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</si>
  <si>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</si>
  <si>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</si>
  <si>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</si>
  <si>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</si>
  <si>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</si>
  <si>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</si>
  <si>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</si>
  <si>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</si>
  <si>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</si>
  <si>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</si>
  <si>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</si>
  <si>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</si>
  <si>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</si>
  <si>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</si>
  <si>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</si>
  <si>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</si>
  <si>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</si>
  <si>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</si>
  <si>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</si>
  <si>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</si>
  <si>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</si>
  <si>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</si>
  <si>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</si>
  <si>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</si>
  <si>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</si>
  <si>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</si>
  <si>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</si>
  <si>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</si>
  <si>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</si>
  <si>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</si>
  <si>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</si>
  <si>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</si>
  <si>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</si>
  <si>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</si>
  <si>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</si>
  <si>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</si>
  <si>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</si>
  <si>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</si>
  <si>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</si>
  <si>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</si>
  <si>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</si>
  <si>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</si>
  <si>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</si>
  <si>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</si>
  <si>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</si>
  <si>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</si>
  <si>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</si>
  <si>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</si>
  <si>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</si>
  <si>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</si>
  <si>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</si>
  <si>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</si>
  <si>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</si>
  <si>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</si>
  <si>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</si>
  <si>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</si>
  <si>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</si>
  <si>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</si>
  <si>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</si>
  <si>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</si>
  <si>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</si>
  <si>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</si>
  <si>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</si>
  <si>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</si>
  <si>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</si>
  <si>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</si>
  <si>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</si>
  <si>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</si>
  <si>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</si>
  <si>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</si>
  <si>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</si>
  <si>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</si>
  <si>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</si>
  <si>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</si>
  <si>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</si>
  <si>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</si>
  <si>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</si>
  <si>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</si>
  <si>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</si>
  <si>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</si>
  <si>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</si>
  <si>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</si>
  <si>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</si>
  <si>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</si>
  <si>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</si>
  <si>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</si>
  <si>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</si>
  <si>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</si>
  <si>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</si>
  <si>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</si>
  <si>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</si>
  <si>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</si>
  <si>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</si>
  <si>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</si>
  <si>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</si>
  <si>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</si>
  <si>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</si>
  <si>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</si>
  <si>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</si>
  <si>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</si>
  <si>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</si>
  <si>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</si>
  <si>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</si>
  <si>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</si>
  <si>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</si>
  <si>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</si>
  <si>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</si>
  <si>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</si>
  <si>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</si>
  <si>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</si>
  <si>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</si>
  <si>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</si>
  <si>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</si>
  <si>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</si>
  <si>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</si>
  <si>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</si>
  <si>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</si>
  <si>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</si>
  <si>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</si>
  <si>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</si>
  <si>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</si>
  <si>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</si>
  <si>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</si>
  <si>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</si>
  <si>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</si>
  <si>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</si>
  <si>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</si>
  <si>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</si>
  <si>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</si>
  <si>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</si>
  <si>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</si>
  <si>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</si>
  <si>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</si>
  <si>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</si>
  <si>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</si>
  <si>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</si>
  <si>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</si>
  <si>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</si>
  <si>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</si>
  <si>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</si>
  <si>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</si>
  <si>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</si>
  <si>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</si>
  <si>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</si>
  <si>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</si>
  <si>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</si>
  <si>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</si>
  <si>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</si>
  <si>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</si>
  <si>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</si>
  <si>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</si>
  <si>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</si>
  <si>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</si>
  <si>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</si>
  <si>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</si>
  <si>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</si>
  <si>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</si>
  <si>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</si>
  <si>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</si>
  <si>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</si>
  <si>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</si>
  <si>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</si>
  <si>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</si>
  <si>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</si>
  <si>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</si>
  <si>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</si>
  <si>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</si>
  <si>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</si>
  <si>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</si>
  <si>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</si>
  <si>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</si>
  <si>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</si>
  <si>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</si>
  <si>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</si>
  <si>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</si>
  <si>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</si>
  <si>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</si>
  <si>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</si>
  <si>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</si>
  <si>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</si>
  <si>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</si>
  <si>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</si>
  <si>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</si>
  <si>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</si>
  <si>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</si>
  <si>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</si>
  <si>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</si>
  <si>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</si>
  <si>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</si>
  <si>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</si>
  <si>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</si>
  <si>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</si>
  <si>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</si>
  <si>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</si>
  <si>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</si>
  <si>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</si>
  <si>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</si>
  <si>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</si>
  <si>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</si>
  <si>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</si>
  <si>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</si>
  <si>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</si>
  <si>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</si>
  <si>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</si>
  <si>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</si>
  <si>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</si>
  <si>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</si>
  <si>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</si>
  <si>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</si>
  <si>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</si>
  <si>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</si>
  <si>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</si>
  <si>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</si>
  <si>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</si>
  <si>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</si>
  <si>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</si>
  <si>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</si>
  <si>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</si>
  <si>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</si>
  <si>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</si>
  <si>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</si>
  <si>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</si>
  <si>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</si>
  <si>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</si>
  <si>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</si>
  <si>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</si>
  <si>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</si>
  <si>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</si>
  <si>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</si>
  <si>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</si>
  <si>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</si>
  <si>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</si>
  <si>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</si>
  <si>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</si>
  <si>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</si>
  <si>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</si>
  <si>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</si>
  <si>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</si>
  <si>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</si>
  <si>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</si>
  <si>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</si>
  <si>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</si>
  <si>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</si>
  <si>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</si>
  <si>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</si>
  <si>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</si>
  <si>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</si>
  <si>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</si>
  <si>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</si>
  <si>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</si>
  <si>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</si>
  <si>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</si>
  <si>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</si>
  <si>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</si>
  <si>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</si>
  <si>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</si>
  <si>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</si>
  <si>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</si>
  <si>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</si>
  <si>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</si>
  <si>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</si>
  <si>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</si>
  <si>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</si>
  <si>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</si>
  <si>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</si>
  <si>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</si>
  <si>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</si>
  <si>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</si>
  <si>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</si>
  <si>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</si>
  <si>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</si>
  <si>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</si>
  <si>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</si>
  <si>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</si>
  <si>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</si>
  <si>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</si>
  <si>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</si>
  <si>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</si>
  <si>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</si>
  <si>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</si>
  <si>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</si>
  <si>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</si>
  <si>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</si>
  <si>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</si>
  <si>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</si>
  <si>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</si>
  <si>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</si>
  <si>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</si>
  <si>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</si>
  <si>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</si>
  <si>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</si>
  <si>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</si>
  <si>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</si>
  <si>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</si>
  <si>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</si>
  <si>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</si>
  <si>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</si>
  <si>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</si>
  <si>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</si>
  <si>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</si>
  <si>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</si>
  <si>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</si>
  <si>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</si>
  <si>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</si>
  <si>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</si>
  <si>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</si>
  <si>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</si>
  <si>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</si>
  <si>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</si>
  <si>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</si>
  <si>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</si>
  <si>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</si>
  <si>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</si>
  <si>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</si>
  <si>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</si>
  <si>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</si>
  <si>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</si>
  <si>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</si>
  <si>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</si>
  <si>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</si>
  <si>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</si>
  <si>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</si>
  <si>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</si>
  <si>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</si>
  <si>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</si>
  <si>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</si>
  <si>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</si>
  <si>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</si>
  <si>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</si>
  <si>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</si>
  <si>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</si>
  <si>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</si>
  <si>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</si>
  <si>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</si>
  <si>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</si>
  <si>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</si>
  <si>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</si>
  <si>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</si>
  <si>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</si>
  <si>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</si>
  <si>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</si>
  <si>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</si>
  <si>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</si>
  <si>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</si>
  <si>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</si>
  <si>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</si>
  <si>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</si>
  <si>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</si>
  <si>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</si>
  <si>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</si>
  <si>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</si>
  <si>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</si>
  <si>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</si>
  <si>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</si>
  <si>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</si>
  <si>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</si>
  <si>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</si>
  <si>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</si>
  <si>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</si>
  <si>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</si>
  <si>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</si>
  <si>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</si>
  <si>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</si>
  <si>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</si>
  <si>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</si>
  <si>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</si>
  <si>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</si>
  <si>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</si>
  <si>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</si>
  <si>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</si>
  <si>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</si>
  <si>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</si>
  <si>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</si>
  <si>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</si>
  <si>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</si>
  <si>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</si>
  <si>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</si>
  <si>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</si>
  <si>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</si>
  <si>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</si>
  <si>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</si>
  <si>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</si>
  <si>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</si>
  <si>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</si>
  <si>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</si>
  <si>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</si>
  <si>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</si>
  <si>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</si>
  <si>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</si>
  <si>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</si>
  <si>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</si>
  <si>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</si>
  <si>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</si>
  <si>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</si>
  <si>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</si>
  <si>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</si>
  <si>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</si>
  <si>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</si>
  <si>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</si>
  <si>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</si>
  <si>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</si>
  <si>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</si>
  <si>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</si>
  <si>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</si>
  <si>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</si>
  <si>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</si>
  <si>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</si>
  <si>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</si>
  <si>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</si>
  <si>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</si>
  <si>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</si>
  <si>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</si>
  <si>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</si>
  <si>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</si>
  <si>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</si>
  <si>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</si>
  <si>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</si>
  <si>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</si>
  <si>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</si>
  <si>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</si>
  <si>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</si>
  <si>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</si>
  <si>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</si>
  <si>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</si>
  <si>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</si>
  <si>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</si>
  <si>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</si>
  <si>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</si>
  <si>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</si>
  <si>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</si>
  <si>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</si>
  <si>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</si>
  <si>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</si>
  <si>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</si>
  <si>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</si>
  <si>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</si>
  <si>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</si>
  <si>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</si>
  <si>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</si>
  <si>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</si>
  <si>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</si>
  <si>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</si>
  <si>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</si>
  <si>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</si>
  <si>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</si>
  <si>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</si>
  <si>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</si>
  <si>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</si>
  <si>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</si>
  <si>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</si>
  <si>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</si>
  <si>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</si>
  <si>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</si>
  <si>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</si>
  <si>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</si>
  <si>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</si>
  <si>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</si>
  <si>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</si>
  <si>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</si>
  <si>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</si>
  <si>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</si>
  <si>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</si>
  <si>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</si>
  <si>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</si>
  <si>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</si>
  <si>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</si>
  <si>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</si>
  <si>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</si>
  <si>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</si>
  <si>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</si>
  <si>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</si>
  <si>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</si>
  <si>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</si>
  <si>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</si>
  <si>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</si>
  <si>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</si>
  <si>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</si>
  <si>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</si>
  <si>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</si>
  <si>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</si>
  <si>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</si>
  <si>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</si>
  <si>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</si>
  <si>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</si>
  <si>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</si>
  <si>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</si>
  <si>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</si>
  <si>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</si>
  <si>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</si>
  <si>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</si>
  <si>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</si>
  <si>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</si>
  <si>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</si>
  <si>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</si>
  <si>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</si>
  <si>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</si>
  <si>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</si>
  <si>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</si>
  <si>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</si>
  <si>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</si>
  <si>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</si>
  <si>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</si>
  <si>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</si>
  <si>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</si>
  <si>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</si>
  <si>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</si>
  <si>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</si>
  <si>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</si>
  <si>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</si>
  <si>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</si>
  <si>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</si>
  <si>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</si>
  <si>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</si>
  <si>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</si>
  <si>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</si>
  <si>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</si>
  <si>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</si>
  <si>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</si>
  <si>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</si>
  <si>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</si>
  <si>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</si>
  <si>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</si>
  <si>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</si>
  <si>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</si>
  <si>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</si>
  <si>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</si>
  <si>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</si>
  <si>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</si>
  <si>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</si>
  <si>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</si>
  <si>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</si>
  <si>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</si>
  <si>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</si>
  <si>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</si>
  <si>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</si>
  <si>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</si>
  <si>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</si>
  <si>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</si>
  <si>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</si>
  <si>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</si>
  <si>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</si>
  <si>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</si>
  <si>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</si>
  <si>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</si>
  <si>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</si>
  <si>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</si>
  <si>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</si>
  <si>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</si>
  <si>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</si>
  <si>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</si>
  <si>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</si>
  <si>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</si>
  <si>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</si>
  <si>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</si>
  <si>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</si>
  <si>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</si>
  <si>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</si>
  <si>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</si>
  <si>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</si>
  <si>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</si>
  <si>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</si>
  <si>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</si>
  <si>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</si>
  <si>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</si>
  <si>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</si>
  <si>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</si>
  <si>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</si>
  <si>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</si>
  <si>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</si>
  <si>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</si>
  <si>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</si>
  <si>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</si>
  <si>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</si>
  <si>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</si>
  <si>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</si>
  <si>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</si>
  <si>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</si>
  <si>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</si>
  <si>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</si>
  <si>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</si>
  <si>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</si>
  <si>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</si>
  <si>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</si>
  <si>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</si>
  <si>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</si>
  <si>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</si>
  <si>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</si>
  <si>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</si>
  <si>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</si>
  <si>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</si>
  <si>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</si>
  <si>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</si>
  <si>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</si>
  <si>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</si>
  <si>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</si>
  <si>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</si>
  <si>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</si>
  <si>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</si>
  <si>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</si>
  <si>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</si>
  <si>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</si>
  <si>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</si>
  <si>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</si>
  <si>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</si>
  <si>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</si>
  <si>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</si>
  <si>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</si>
  <si>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</si>
  <si>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</si>
  <si>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</si>
  <si>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</si>
  <si>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</si>
  <si>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</si>
  <si>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</si>
  <si>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</si>
  <si>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</si>
  <si>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</si>
  <si>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</si>
  <si>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</si>
  <si>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</si>
  <si>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</si>
  <si>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</si>
  <si>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</si>
  <si>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</si>
  <si>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</si>
  <si>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</si>
  <si>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</si>
  <si>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</si>
  <si>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</si>
  <si>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</si>
  <si>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</si>
  <si>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</si>
  <si>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</si>
  <si>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</si>
  <si>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</si>
  <si>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</si>
  <si>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</si>
  <si>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</si>
  <si>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</si>
  <si>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</si>
  <si>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</si>
  <si>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</si>
  <si>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</si>
  <si>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</si>
  <si>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</si>
  <si>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</si>
  <si>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</si>
  <si>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</si>
  <si>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</si>
  <si>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</si>
  <si>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</si>
  <si>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</si>
  <si>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</si>
  <si>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</si>
  <si>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</si>
  <si>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</si>
  <si>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</si>
  <si>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</si>
  <si>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</si>
  <si>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</si>
  <si>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</si>
  <si>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</si>
  <si>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</si>
  <si>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</si>
  <si>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</si>
  <si>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</si>
  <si>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</si>
  <si>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</si>
  <si>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</si>
  <si>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</si>
  <si>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</si>
  <si>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</si>
  <si>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</si>
  <si>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</si>
  <si>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</si>
  <si>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</si>
  <si>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</si>
  <si>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</si>
  <si>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</si>
  <si>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</si>
  <si>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</si>
  <si>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</si>
  <si>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</si>
  <si>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</si>
  <si>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</si>
  <si>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</si>
  <si>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</si>
  <si>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</si>
  <si>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</si>
  <si>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</si>
  <si>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</si>
  <si>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</si>
  <si>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</si>
  <si>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</si>
  <si>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</si>
  <si>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</si>
  <si>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</si>
  <si>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</si>
  <si>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</si>
  <si>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</si>
  <si>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</si>
  <si>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</si>
  <si>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</si>
  <si>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</si>
  <si>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</si>
  <si>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</si>
  <si>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</si>
  <si>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</si>
  <si>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</si>
  <si>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</si>
  <si>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</si>
  <si>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</si>
  <si>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</si>
  <si>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</si>
  <si>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</si>
  <si>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</si>
  <si>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</si>
  <si>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</si>
  <si>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</si>
  <si>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</si>
  <si>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</si>
  <si>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</si>
  <si>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</si>
  <si>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</si>
  <si>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</si>
  <si>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</si>
  <si>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</si>
  <si>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</si>
  <si>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</si>
  <si>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</si>
  <si>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</si>
  <si>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</si>
  <si>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</si>
  <si>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</si>
  <si>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</si>
  <si>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</si>
  <si>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</si>
  <si>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</si>
  <si>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</si>
  <si>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</si>
  <si>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</si>
  <si>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</si>
  <si>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</si>
  <si>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</si>
  <si>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</si>
  <si>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</si>
  <si>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</si>
  <si>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</si>
  <si>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</si>
  <si>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</si>
  <si>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</si>
  <si>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</si>
  <si>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</si>
  <si>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</si>
  <si>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</si>
  <si>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</si>
  <si>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</si>
  <si>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</si>
  <si>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</si>
  <si>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</si>
  <si>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</si>
  <si>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</si>
  <si>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</si>
  <si>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</si>
  <si>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</si>
  <si>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</si>
  <si>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</si>
  <si>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</si>
  <si>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</si>
  <si>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</si>
  <si>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</si>
  <si>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</si>
  <si>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</si>
  <si>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</si>
  <si>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</si>
  <si>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</si>
  <si>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</si>
  <si>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</si>
  <si>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</si>
  <si>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</si>
  <si>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</si>
  <si>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</si>
  <si>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</si>
  <si>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</si>
  <si>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</si>
  <si>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</si>
  <si>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</si>
  <si>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</si>
  <si>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</si>
  <si>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</si>
  <si>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</si>
  <si>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</si>
  <si>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</si>
  <si>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</si>
  <si>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</si>
  <si>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</si>
  <si>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</si>
  <si>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</si>
  <si>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</si>
  <si>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</si>
  <si>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</si>
  <si>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</si>
  <si>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</si>
  <si>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</si>
  <si>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</si>
  <si>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</si>
  <si>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</si>
  <si>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</si>
  <si>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</si>
  <si>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</si>
  <si>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</si>
  <si>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</si>
  <si>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</si>
  <si>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</si>
  <si>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</si>
  <si>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</si>
  <si>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</si>
  <si>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</si>
  <si>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</si>
  <si>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</si>
  <si>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</si>
  <si>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</si>
  <si>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</si>
  <si>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</si>
  <si>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</si>
  <si>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</si>
  <si>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</si>
  <si>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</si>
  <si>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</si>
  <si>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</si>
  <si>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</si>
  <si>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</si>
  <si>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</si>
  <si>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</si>
  <si>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</si>
  <si>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</si>
  <si>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</si>
  <si>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</si>
  <si>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</si>
  <si>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</si>
  <si>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</si>
  <si>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</si>
  <si>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</si>
  <si>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</si>
  <si>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</si>
  <si>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</si>
  <si>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</si>
  <si>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</si>
  <si>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</si>
  <si>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</si>
  <si>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</si>
  <si>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</si>
  <si>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</si>
  <si>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</si>
  <si>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</si>
  <si>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</si>
  <si>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</si>
  <si>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</si>
  <si>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</si>
  <si>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</si>
  <si>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</si>
  <si>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</si>
  <si>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</si>
  <si>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</si>
  <si>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</si>
  <si>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</si>
  <si>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</si>
  <si>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</si>
  <si>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</si>
  <si>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</si>
  <si>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</si>
  <si>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</si>
  <si>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</si>
  <si>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</si>
  <si>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</si>
  <si>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</si>
  <si>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</si>
  <si>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</si>
  <si>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</si>
  <si>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</si>
  <si>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</si>
  <si>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</si>
  <si>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</si>
  <si>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</si>
  <si>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</si>
  <si>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</si>
  <si>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</si>
  <si>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</si>
  <si>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</si>
  <si>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</si>
  <si>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</si>
  <si>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</si>
  <si>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</si>
  <si>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</si>
  <si>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</si>
  <si>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</si>
  <si>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</si>
  <si>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</si>
  <si>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</si>
  <si>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</si>
  <si>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</si>
  <si>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</si>
  <si>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</si>
  <si>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</si>
  <si>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</si>
  <si>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</si>
  <si>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</si>
  <si>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</si>
  <si>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</si>
  <si>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</si>
  <si>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</si>
  <si>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</si>
  <si>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</si>
  <si>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</si>
  <si>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</si>
  <si>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</si>
  <si>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</si>
  <si>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</si>
  <si>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</si>
  <si>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</si>
  <si>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</si>
  <si>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</si>
  <si>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</si>
  <si>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</si>
  <si>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</si>
  <si>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</si>
  <si>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</si>
  <si>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</si>
  <si>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</si>
  <si>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</si>
  <si>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</si>
  <si>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</si>
  <si>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</si>
  <si>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</si>
  <si>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</si>
  <si>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</si>
  <si>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</si>
  <si>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</si>
  <si>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</si>
  <si>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</si>
  <si>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</si>
  <si>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</si>
  <si>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</si>
  <si>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</si>
  <si>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</si>
  <si>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</si>
  <si>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</si>
  <si>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</si>
  <si>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</si>
  <si>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</si>
  <si>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</si>
  <si>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</si>
  <si>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</si>
  <si>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</si>
  <si>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</si>
  <si>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</si>
  <si>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</si>
  <si>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</si>
  <si>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</si>
  <si>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</si>
  <si>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</si>
  <si>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</si>
  <si>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</si>
  <si>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</si>
  <si>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</si>
  <si>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</si>
  <si>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</si>
  <si>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</si>
  <si>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</si>
  <si>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</si>
  <si>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</si>
  <si>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</si>
  <si>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</si>
  <si>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</si>
  <si>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</si>
  <si>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</si>
  <si>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</si>
  <si>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</si>
  <si>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</si>
  <si>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</si>
  <si>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</si>
  <si>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</si>
  <si>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</si>
  <si>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</si>
  <si>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</si>
  <si>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</si>
  <si>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</si>
  <si>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</si>
  <si>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</si>
  <si>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</si>
  <si>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</si>
  <si>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</si>
  <si>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</si>
  <si>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</si>
  <si>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</si>
  <si>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</si>
  <si>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</si>
  <si>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</si>
  <si>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</si>
  <si>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</si>
  <si>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</si>
  <si>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</si>
  <si>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</si>
  <si>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</si>
  <si>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</si>
  <si>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</si>
  <si>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</si>
  <si>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</si>
  <si>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</si>
  <si>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</si>
  <si>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</si>
  <si>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</si>
  <si>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</si>
  <si>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</si>
  <si>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</si>
  <si>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</si>
  <si>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</si>
  <si>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</si>
  <si>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</si>
  <si>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</si>
  <si>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</si>
  <si>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</si>
  <si>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</si>
  <si>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</si>
  <si>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</si>
  <si>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</si>
  <si>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</si>
  <si>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</si>
  <si>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</si>
  <si>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</si>
  <si>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</si>
  <si>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</si>
  <si>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</si>
  <si>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</si>
  <si>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</si>
  <si>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</si>
  <si>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</si>
  <si>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</si>
  <si>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</si>
  <si>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</si>
  <si>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</si>
  <si>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</si>
  <si>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</si>
  <si>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</si>
  <si>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</si>
  <si>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</si>
  <si>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</si>
  <si>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</si>
  <si>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</si>
  <si>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</si>
  <si>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</si>
  <si>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</si>
  <si>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</si>
  <si>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</si>
  <si>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</si>
  <si>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</si>
  <si>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</si>
  <si>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</si>
  <si>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</si>
  <si>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</si>
  <si>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</si>
  <si>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</si>
  <si>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</si>
  <si>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</si>
  <si>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</si>
  <si>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</si>
  <si>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</si>
  <si>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</si>
  <si>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</si>
  <si>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</si>
  <si>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</si>
  <si>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</si>
  <si>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</si>
  <si>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</si>
  <si>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</si>
  <si>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</si>
  <si>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</si>
  <si>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</si>
  <si>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</si>
  <si>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</si>
  <si>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</si>
  <si>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</si>
  <si>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</si>
  <si>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</si>
  <si>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</si>
  <si>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</si>
  <si>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</si>
  <si>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</si>
  <si>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</si>
  <si>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</si>
  <si>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</si>
  <si>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</si>
  <si>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</si>
  <si>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</si>
  <si>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</si>
  <si>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</si>
  <si>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</si>
  <si>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</si>
  <si>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</si>
  <si>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</si>
  <si>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</si>
  <si>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</si>
  <si>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</si>
  <si>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</si>
  <si>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</si>
  <si>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</si>
  <si>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</si>
  <si>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</si>
  <si>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</si>
  <si>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</si>
  <si>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</si>
  <si>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</si>
  <si>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</si>
  <si>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</si>
  <si>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</si>
  <si>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</si>
  <si>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</si>
  <si>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</si>
  <si>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</si>
  <si>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</si>
  <si>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</si>
  <si>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</si>
  <si>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</si>
  <si>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</si>
  <si>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</si>
  <si>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</si>
  <si>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</si>
  <si>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</si>
  <si>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</si>
  <si>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</si>
  <si>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</si>
  <si>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</si>
  <si>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</si>
  <si>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</si>
  <si>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</si>
  <si>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</si>
  <si>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</si>
  <si>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</si>
  <si>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</si>
  <si>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</si>
  <si>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</si>
  <si>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</si>
  <si>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</si>
  <si>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</si>
  <si>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</si>
  <si>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</si>
  <si>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</si>
  <si>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</si>
  <si>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</si>
  <si>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</si>
  <si>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</si>
  <si>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</si>
  <si>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</si>
  <si>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</si>
  <si>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</si>
  <si>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</si>
  <si>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</si>
  <si>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</si>
  <si>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</si>
  <si>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</si>
  <si>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</si>
  <si>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</si>
  <si>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</si>
  <si>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</si>
  <si>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</si>
  <si>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</si>
  <si>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</si>
  <si>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</si>
  <si>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</si>
  <si>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</si>
  <si>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</si>
  <si>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</si>
  <si>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</si>
  <si>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</si>
  <si>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</si>
  <si>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</si>
  <si>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</si>
  <si>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</si>
  <si>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</si>
  <si>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</si>
  <si>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</si>
  <si>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</si>
  <si>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</si>
  <si>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</si>
  <si>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</si>
  <si>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</si>
  <si>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</si>
  <si>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</si>
  <si>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</si>
  <si>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</si>
  <si>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</si>
  <si>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</si>
  <si>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</si>
  <si>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</si>
  <si>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</si>
  <si>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</si>
  <si>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</si>
  <si>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</si>
  <si>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</si>
  <si>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</si>
  <si>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</si>
  <si>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</si>
  <si>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</si>
  <si>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</si>
  <si>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</si>
  <si>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</si>
  <si>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</si>
  <si>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</si>
  <si>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</si>
  <si>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</si>
  <si>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</si>
  <si>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</si>
  <si>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</si>
  <si>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</si>
  <si>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</si>
  <si>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</si>
  <si>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</si>
  <si>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</si>
  <si>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</si>
  <si>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</si>
  <si>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</si>
  <si>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</si>
  <si>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</si>
  <si>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</si>
  <si>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</si>
  <si>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</si>
  <si>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</si>
  <si>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</si>
  <si>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</si>
  <si>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</si>
  <si>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</si>
  <si>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</si>
  <si>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</si>
  <si>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</si>
  <si>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</si>
  <si>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</si>
  <si>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</si>
  <si>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</si>
  <si>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</si>
  <si>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</si>
  <si>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</si>
  <si>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</si>
  <si>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</si>
  <si>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</si>
  <si>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</si>
  <si>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</si>
  <si>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</si>
  <si>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</si>
  <si>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</si>
  <si>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</si>
  <si>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</si>
  <si>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</si>
  <si>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</si>
  <si>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</si>
  <si>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</si>
  <si>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</si>
  <si>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</si>
  <si>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</si>
  <si>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</si>
  <si>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</si>
  <si>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</si>
  <si>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</si>
  <si>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</si>
  <si>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</si>
  <si>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</si>
  <si>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</si>
  <si>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</si>
  <si>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</si>
  <si>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</si>
  <si>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</si>
  <si>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</si>
  <si>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</si>
  <si>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</si>
  <si>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</si>
  <si>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</si>
  <si>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</si>
  <si>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</si>
  <si>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</si>
  <si>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</si>
  <si>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</si>
  <si>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</si>
  <si>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</si>
  <si>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</si>
  <si>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</si>
  <si>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</si>
  <si>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</si>
  <si>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</si>
  <si>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</si>
  <si>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</si>
  <si>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</si>
  <si>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</si>
  <si>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</si>
  <si>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</si>
  <si>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</si>
  <si>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</si>
  <si>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</si>
  <si>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</si>
  <si>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</si>
  <si>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</si>
  <si>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</si>
  <si>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</si>
  <si>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</si>
  <si>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</si>
  <si>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</si>
  <si>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</si>
  <si>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</si>
  <si>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</si>
  <si>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</si>
  <si>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</si>
  <si>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</si>
  <si>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</si>
  <si>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</si>
  <si>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</si>
  <si>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</si>
  <si>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</si>
  <si>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</si>
  <si>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</si>
  <si>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</si>
  <si>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</si>
  <si>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</si>
  <si>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</si>
  <si>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</si>
  <si>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</si>
  <si>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</si>
  <si>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</si>
  <si>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</si>
  <si>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</si>
  <si>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</si>
  <si>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</si>
  <si>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</si>
  <si>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</si>
  <si>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</si>
  <si>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</si>
  <si>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</si>
  <si>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</si>
  <si>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</si>
  <si>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</si>
  <si>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</si>
  <si>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</si>
  <si>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</si>
  <si>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</si>
  <si>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</si>
  <si>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</si>
  <si>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</si>
  <si>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</si>
  <si>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</si>
  <si>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</si>
  <si>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</si>
  <si>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</si>
  <si>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</si>
  <si>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</si>
  <si>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</si>
  <si>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</si>
  <si>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</si>
  <si>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</si>
  <si>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</si>
  <si>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</si>
  <si>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</si>
  <si>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</si>
  <si>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</si>
  <si>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</si>
  <si>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</si>
  <si>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</si>
  <si>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</si>
  <si>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</si>
  <si>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</si>
  <si>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</si>
  <si>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</si>
  <si>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</si>
  <si>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</si>
  <si>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</si>
  <si>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</si>
  <si>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</si>
  <si>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</si>
  <si>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</si>
  <si>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</si>
  <si>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</si>
  <si>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</si>
  <si>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</si>
  <si>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</si>
  <si>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</si>
  <si>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</si>
  <si>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</si>
  <si>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</si>
  <si>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</si>
  <si>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</si>
  <si>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</si>
  <si>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</si>
  <si>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</si>
  <si>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</si>
  <si>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</si>
  <si>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</si>
  <si>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</si>
  <si>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</si>
  <si>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</si>
  <si>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</si>
  <si>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</si>
  <si>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</si>
  <si>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</si>
  <si>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</si>
  <si>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</si>
  <si>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</si>
  <si>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</si>
  <si>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</si>
  <si>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</si>
  <si>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</si>
  <si>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</si>
  <si>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</si>
  <si>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</si>
  <si>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</si>
  <si>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</si>
  <si>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</si>
  <si>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</si>
  <si>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</si>
  <si>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</si>
  <si>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</si>
  <si>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</si>
  <si>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</si>
  <si>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</si>
  <si>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</si>
  <si>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</si>
  <si>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</si>
  <si>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</si>
  <si>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</si>
  <si>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</si>
  <si>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</si>
  <si>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</si>
  <si>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</si>
  <si>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</si>
  <si>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</si>
  <si>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</si>
  <si>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</si>
  <si>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</si>
  <si>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</si>
  <si>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</si>
  <si>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</si>
  <si>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</si>
  <si>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</si>
  <si>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</si>
  <si>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</si>
  <si>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</si>
  <si>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</si>
  <si>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</si>
  <si>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</si>
  <si>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</si>
  <si>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</si>
  <si>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</si>
  <si>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</si>
  <si>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</si>
  <si>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</si>
  <si>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</si>
  <si>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</si>
  <si>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</si>
  <si>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</si>
  <si>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</si>
  <si>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</si>
  <si>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</si>
  <si>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</si>
  <si>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</si>
  <si>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</si>
  <si>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</si>
  <si>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</si>
  <si>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</si>
  <si>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</si>
  <si>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</si>
  <si>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</si>
  <si>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</si>
  <si>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</si>
  <si>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</si>
  <si>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</si>
  <si>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</si>
  <si>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</si>
  <si>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</si>
  <si>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</si>
  <si>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</si>
  <si>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</si>
  <si>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</si>
  <si>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</si>
  <si>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</si>
  <si>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</si>
  <si>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</si>
  <si>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</si>
  <si>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</si>
  <si>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</si>
  <si>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</si>
  <si>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</si>
  <si>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</si>
  <si>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</si>
  <si>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</si>
  <si>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</si>
  <si>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</si>
  <si>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</si>
  <si>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</si>
  <si>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</si>
  <si>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</si>
  <si>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</si>
  <si>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</si>
  <si>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</si>
  <si>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</si>
  <si>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</si>
  <si>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</si>
  <si>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</si>
  <si>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</si>
  <si>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</si>
  <si>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</si>
  <si>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</si>
  <si>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</si>
  <si>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</si>
  <si>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</si>
  <si>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</si>
  <si>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</si>
  <si>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</si>
  <si>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</si>
  <si>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</si>
  <si>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</si>
  <si>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</si>
  <si>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</si>
  <si>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</si>
  <si>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</si>
  <si>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</si>
  <si>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</si>
  <si>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</si>
  <si>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</si>
  <si>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</si>
  <si>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</si>
  <si>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</si>
  <si>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</si>
  <si>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</si>
  <si>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</si>
  <si>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</si>
  <si>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</si>
  <si>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</si>
  <si>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</si>
  <si>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</si>
  <si>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</si>
  <si>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</si>
  <si>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</si>
  <si>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</si>
  <si>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</si>
  <si>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</si>
  <si>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</si>
  <si>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</si>
  <si>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</si>
  <si>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</si>
  <si>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</si>
  <si>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</si>
  <si>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</si>
  <si>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</si>
  <si>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</si>
  <si>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</si>
  <si>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</si>
  <si>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</si>
  <si>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</si>
  <si>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</si>
  <si>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</si>
  <si>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</si>
  <si>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</si>
  <si>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</si>
  <si>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</si>
  <si>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</si>
  <si>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</si>
  <si>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</si>
  <si>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</si>
  <si>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</si>
  <si>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</si>
  <si>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</si>
  <si>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</si>
  <si>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</si>
  <si>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</si>
  <si>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</si>
  <si>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</si>
  <si>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</si>
  <si>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</si>
  <si>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</si>
  <si>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</si>
  <si>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</si>
  <si>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</si>
  <si>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</si>
  <si>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</si>
  <si>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</si>
  <si>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</si>
  <si>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</si>
  <si>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</si>
  <si>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</si>
  <si>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</si>
  <si>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</si>
  <si>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</si>
  <si>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</si>
  <si>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</si>
  <si>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</si>
  <si>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</si>
  <si>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</si>
  <si>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</si>
  <si>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</si>
  <si>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</si>
  <si>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</si>
  <si>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</si>
  <si>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</si>
  <si>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</si>
  <si>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</si>
  <si>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</si>
  <si>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</si>
  <si>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</si>
  <si>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</si>
  <si>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</si>
  <si>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</si>
  <si>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</si>
  <si>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</si>
  <si>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</si>
  <si>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</si>
  <si>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</si>
  <si>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</si>
  <si>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</si>
  <si>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</si>
  <si>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</si>
  <si>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</si>
  <si>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</si>
  <si>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</si>
  <si>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</si>
  <si>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</si>
  <si>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</si>
  <si>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</si>
  <si>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</si>
  <si>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</si>
  <si>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</si>
  <si>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</si>
  <si>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</si>
  <si>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</si>
  <si>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</si>
  <si>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</si>
  <si>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</si>
  <si>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</si>
  <si>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</si>
  <si>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</si>
  <si>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</si>
  <si>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</si>
  <si>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</si>
  <si>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</si>
  <si>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</si>
  <si>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</si>
  <si>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</si>
  <si>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</si>
  <si>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</si>
  <si>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</si>
  <si>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</si>
  <si>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</si>
  <si>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</si>
  <si>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</si>
  <si>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</si>
  <si>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</si>
  <si>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</si>
  <si>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</si>
  <si>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</si>
  <si>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</si>
  <si>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</si>
  <si>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</si>
  <si>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</si>
  <si>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</si>
  <si>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</si>
  <si>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</si>
  <si>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</si>
  <si>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</si>
  <si>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</si>
  <si>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</si>
  <si>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</si>
  <si>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</si>
  <si>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</si>
  <si>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</si>
  <si>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</si>
  <si>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</si>
  <si>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</si>
  <si>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</si>
  <si>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</si>
  <si>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</si>
  <si>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</si>
  <si>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</si>
  <si>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</si>
  <si>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</si>
  <si>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</si>
  <si>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</si>
  <si>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</si>
  <si>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</si>
  <si>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</si>
  <si>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</si>
  <si>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</si>
  <si>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</si>
  <si>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</si>
  <si>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</si>
  <si>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</si>
  <si>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</si>
  <si>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</si>
  <si>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</si>
  <si>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</si>
  <si>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</si>
  <si>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</si>
  <si>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</si>
  <si>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</si>
  <si>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</si>
  <si>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</si>
  <si>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</si>
  <si>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</si>
  <si>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</si>
  <si>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</si>
  <si>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</si>
  <si>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</si>
  <si>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</si>
  <si>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</si>
  <si>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</si>
  <si>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</si>
  <si>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</si>
  <si>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</si>
  <si>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</si>
  <si>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</si>
  <si>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</si>
  <si>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</si>
  <si>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</si>
  <si>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</si>
  <si>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</si>
  <si>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</si>
  <si>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</si>
  <si>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</si>
  <si>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</si>
  <si>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</si>
  <si>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</si>
  <si>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</si>
  <si>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</si>
  <si>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</si>
  <si>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</si>
  <si>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</si>
  <si>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</si>
  <si>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</si>
  <si>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</si>
  <si>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</si>
  <si>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</si>
  <si>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</si>
  <si>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</si>
  <si>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</si>
  <si>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</si>
  <si>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</si>
  <si>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</si>
  <si>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</si>
  <si>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</si>
  <si>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</si>
  <si>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</si>
  <si>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</si>
  <si>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</si>
  <si>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</si>
  <si>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</si>
  <si>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</si>
  <si>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</si>
  <si>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</si>
  <si>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</si>
  <si>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</si>
  <si>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</si>
  <si>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</si>
  <si>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</si>
  <si>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</si>
  <si>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</si>
  <si>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</si>
  <si>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</si>
  <si>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</si>
  <si>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</si>
  <si>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</si>
  <si>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</si>
  <si>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</si>
  <si>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</si>
  <si>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</si>
  <si>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</si>
  <si>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</si>
  <si>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</si>
  <si>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</si>
  <si>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</si>
  <si>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</si>
  <si>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</si>
  <si>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</si>
  <si>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</si>
  <si>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</si>
  <si>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</si>
  <si>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</si>
  <si>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</si>
  <si>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</si>
  <si>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</si>
  <si>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</si>
  <si>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</si>
  <si>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</si>
  <si>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</si>
  <si>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</si>
  <si>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</si>
  <si>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</si>
  <si>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</si>
  <si>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</si>
  <si>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</si>
  <si>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</si>
  <si>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</si>
  <si>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</si>
  <si>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</si>
  <si>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</si>
  <si>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</si>
  <si>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</si>
  <si>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</si>
  <si>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</si>
  <si>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</si>
  <si>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</si>
  <si>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</si>
  <si>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</si>
  <si>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</si>
  <si>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</si>
  <si>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</si>
  <si>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</si>
  <si>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</si>
  <si>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</si>
  <si>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</si>
  <si>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</si>
  <si>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</si>
  <si>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</si>
  <si>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</si>
  <si>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</si>
  <si>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</si>
  <si>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</si>
  <si>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</si>
  <si>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</si>
  <si>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</si>
  <si>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</si>
  <si>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</si>
  <si>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</si>
  <si>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</si>
  <si>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</si>
  <si>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</si>
  <si>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</si>
  <si>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</si>
  <si>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</si>
  <si>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</si>
  <si>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</si>
  <si>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</si>
  <si>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</si>
  <si>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</si>
  <si>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</si>
  <si>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</si>
  <si>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</si>
  <si>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</si>
  <si>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</si>
  <si>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</si>
  <si>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</si>
  <si>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</si>
  <si>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</si>
  <si>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</si>
  <si>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</si>
  <si>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</si>
  <si>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</si>
  <si>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</si>
  <si>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</si>
  <si>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</si>
  <si>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</si>
  <si>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</si>
  <si>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</si>
  <si>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</si>
  <si>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</si>
  <si>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</si>
  <si>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</si>
  <si>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</si>
  <si>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</si>
  <si>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</si>
  <si>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</si>
  <si>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</si>
  <si>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</si>
  <si>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</si>
  <si>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</si>
  <si>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</si>
  <si>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</si>
  <si>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</si>
  <si>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</si>
  <si>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</si>
  <si>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</si>
  <si>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</si>
  <si>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</si>
  <si>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</si>
  <si>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</si>
  <si>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</si>
  <si>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</si>
  <si>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</si>
  <si>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</si>
  <si>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</si>
  <si>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</si>
  <si>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</si>
  <si>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</si>
  <si>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</si>
  <si>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</si>
  <si>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</si>
  <si>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</si>
  <si>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</si>
  <si>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</si>
  <si>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</si>
  <si>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</si>
  <si>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</si>
  <si>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</si>
  <si>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</si>
  <si>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</si>
  <si>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</si>
  <si>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</si>
  <si>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</si>
  <si>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</si>
  <si>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</si>
  <si>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</si>
  <si>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</si>
  <si>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</si>
  <si>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</si>
  <si>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</si>
  <si>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</si>
  <si>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</si>
  <si>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</si>
  <si>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</si>
  <si>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</si>
  <si>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</si>
  <si>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</si>
  <si>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</si>
  <si>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</si>
  <si>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</si>
  <si>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</si>
  <si>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</si>
  <si>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</si>
  <si>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</si>
  <si>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</si>
  <si>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</si>
  <si>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</si>
  <si>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</si>
  <si>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</si>
  <si>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</si>
  <si>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</si>
  <si>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</si>
  <si>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</si>
  <si>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</si>
  <si>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</si>
  <si>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</si>
  <si>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</si>
  <si>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</si>
  <si>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</si>
  <si>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</si>
  <si>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</si>
  <si>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</si>
  <si>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</si>
  <si>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</si>
  <si>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</si>
  <si>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</si>
  <si>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</si>
  <si>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</si>
  <si>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</si>
  <si>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</si>
  <si>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</si>
  <si>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</si>
  <si>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</si>
  <si>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</si>
  <si>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</si>
  <si>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</si>
  <si>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</si>
  <si>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</si>
  <si>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</si>
  <si>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</si>
  <si>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</si>
  <si>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</si>
  <si>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</si>
  <si>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</si>
  <si>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</si>
  <si>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</si>
  <si>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</si>
  <si>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</si>
  <si>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</si>
  <si>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</si>
  <si>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</si>
  <si>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</si>
  <si>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</si>
  <si>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</si>
  <si>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</si>
  <si>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</si>
  <si>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</si>
  <si>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</si>
  <si>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</si>
  <si>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</si>
  <si>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</si>
  <si>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</si>
  <si>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</si>
  <si>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</si>
  <si>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</si>
  <si>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</si>
  <si>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</si>
  <si>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</si>
  <si>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</si>
  <si>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</si>
  <si>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</si>
  <si>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</si>
  <si>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</si>
  <si>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</si>
  <si>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</si>
  <si>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</si>
  <si>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</si>
  <si>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</si>
  <si>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</si>
  <si>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</si>
  <si>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</si>
  <si>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</si>
  <si>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</si>
  <si>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</si>
  <si>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</si>
  <si>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</si>
  <si>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</si>
  <si>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</si>
  <si>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</si>
  <si>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</si>
  <si>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</si>
  <si>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</si>
  <si>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</si>
  <si>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</si>
  <si>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</si>
  <si>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</si>
  <si>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</si>
  <si>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</si>
  <si>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</si>
  <si>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</si>
  <si>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</si>
  <si>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</si>
  <si>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</si>
  <si>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</si>
  <si>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</si>
  <si>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</si>
  <si>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</si>
  <si>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</si>
  <si>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</si>
  <si>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</si>
  <si>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</si>
  <si>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</si>
  <si>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</si>
  <si>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</si>
  <si>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</si>
  <si>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</si>
  <si>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</si>
  <si>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</si>
  <si>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</si>
  <si>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</si>
  <si>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</si>
  <si>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</si>
  <si>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</si>
  <si>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</si>
  <si>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</si>
  <si>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</si>
  <si>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</si>
  <si>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</si>
  <si>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</si>
  <si>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</si>
  <si>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</si>
  <si>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</si>
  <si>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</si>
  <si>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</si>
  <si>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</si>
  <si>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</si>
  <si>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</si>
  <si>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</si>
  <si>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</si>
  <si>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</si>
  <si>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</si>
  <si>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</si>
  <si>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</si>
  <si>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</si>
  <si>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</si>
  <si>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</si>
  <si>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</si>
  <si>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</si>
  <si>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</si>
  <si>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</si>
  <si>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</si>
  <si>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</si>
  <si>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</si>
  <si>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</si>
  <si>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</si>
  <si>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</si>
  <si>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</si>
  <si>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</si>
  <si>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</si>
  <si>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</si>
  <si>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</si>
  <si>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</si>
  <si>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</si>
  <si>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</si>
  <si>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</si>
  <si>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</si>
  <si>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</si>
  <si>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</si>
  <si>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</si>
  <si>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</si>
  <si>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</si>
  <si>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</si>
  <si>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</si>
  <si>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</si>
  <si>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</si>
  <si>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</si>
  <si>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</si>
  <si>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</si>
  <si>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</si>
  <si>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</si>
  <si>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</si>
  <si>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</si>
  <si>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</si>
  <si>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</si>
  <si>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</si>
  <si>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</si>
  <si>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</si>
  <si>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</si>
  <si>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</si>
  <si>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</si>
  <si>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</si>
  <si>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</si>
  <si>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</si>
  <si>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</si>
  <si>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</si>
  <si>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</si>
  <si>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</si>
  <si>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</si>
  <si>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</si>
  <si>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</si>
  <si>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</si>
  <si>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</si>
  <si>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</si>
  <si>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</si>
  <si>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</si>
  <si>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</si>
  <si>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</si>
  <si>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</si>
  <si>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</si>
  <si>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</si>
  <si>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</si>
  <si>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</si>
  <si>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</si>
  <si>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</si>
  <si>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</si>
  <si>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</si>
  <si>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</si>
  <si>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</si>
  <si>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</si>
  <si>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</si>
  <si>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</si>
  <si>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</si>
  <si>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</si>
  <si>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</si>
  <si>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</si>
  <si>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</si>
  <si>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</si>
  <si>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</si>
  <si>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</si>
  <si>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</si>
  <si>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</si>
  <si>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</si>
  <si>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</si>
  <si>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</si>
  <si>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</si>
  <si>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</si>
  <si>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</si>
  <si>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</si>
  <si>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</si>
  <si>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</si>
  <si>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</si>
  <si>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</si>
  <si>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</si>
  <si>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</si>
  <si>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</si>
  <si>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</si>
  <si>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</si>
  <si>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</si>
  <si>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</si>
  <si>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</si>
  <si>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</si>
  <si>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</si>
  <si>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</si>
  <si>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</si>
  <si>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</si>
  <si>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</si>
  <si>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</si>
  <si>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</si>
  <si>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</si>
  <si>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</si>
  <si>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</si>
  <si>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</si>
  <si>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</si>
  <si>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</si>
  <si>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</si>
  <si>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</si>
  <si>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</si>
  <si>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</si>
  <si>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</si>
  <si>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</si>
  <si>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</si>
  <si>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</si>
  <si>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</si>
  <si>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</si>
  <si>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</si>
  <si>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</si>
  <si>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</si>
  <si>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</si>
  <si>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</si>
  <si>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</si>
  <si>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</si>
  <si>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</si>
  <si>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</si>
  <si>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</si>
  <si>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</si>
  <si>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</si>
  <si>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</si>
  <si>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</si>
  <si>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</si>
  <si>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</si>
  <si>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</si>
  <si>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</si>
  <si>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</si>
  <si>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</si>
  <si>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</si>
  <si>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</si>
  <si>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</si>
  <si>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</si>
  <si>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</si>
  <si>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</si>
  <si>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</si>
  <si>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</si>
  <si>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</si>
  <si>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</si>
  <si>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</si>
  <si>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</si>
  <si>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</si>
  <si>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</si>
  <si>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</si>
  <si>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</si>
  <si>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</si>
  <si>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</si>
  <si>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</si>
  <si>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</si>
  <si>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</si>
  <si>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</si>
  <si>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</si>
  <si>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</si>
  <si>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</si>
  <si>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</si>
  <si>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</si>
  <si>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</si>
  <si>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</si>
  <si>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</si>
  <si>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</si>
  <si>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</si>
  <si>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</si>
  <si>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</si>
  <si>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</si>
  <si>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</si>
  <si>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</si>
  <si>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</si>
  <si>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</si>
  <si>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</si>
  <si>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</si>
  <si>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</si>
  <si>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</si>
  <si>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</si>
  <si>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</si>
  <si>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</si>
  <si>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</si>
  <si>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</si>
  <si>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</si>
  <si>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</si>
  <si>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</si>
  <si>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</si>
  <si>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</si>
  <si>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</si>
  <si>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</si>
  <si>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</si>
  <si>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</si>
  <si>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</si>
  <si>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</si>
  <si>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</si>
  <si>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</si>
  <si>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</si>
  <si>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</si>
  <si>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</si>
  <si>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</si>
  <si>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</si>
  <si>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</si>
  <si>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</si>
  <si>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</si>
  <si>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</si>
  <si>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</si>
  <si>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</si>
  <si>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</si>
  <si>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</si>
  <si>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</si>
  <si>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</si>
  <si>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</si>
  <si>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</si>
  <si>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</si>
  <si>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</si>
  <si>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</si>
  <si>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</si>
  <si>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</si>
  <si>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</si>
  <si>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</si>
  <si>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</si>
  <si>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</si>
  <si>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</si>
  <si>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</si>
  <si>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</si>
  <si>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</si>
  <si>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</si>
  <si>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</si>
  <si>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</si>
  <si>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</si>
  <si>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</si>
  <si>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</si>
  <si>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</si>
  <si>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</si>
  <si>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</si>
  <si>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</si>
  <si>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</si>
  <si>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</si>
  <si>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</si>
  <si>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</si>
  <si>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</si>
  <si>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</si>
  <si>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</si>
  <si>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</si>
  <si>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</si>
  <si>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</si>
  <si>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</si>
  <si>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</si>
  <si>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</si>
  <si>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</si>
  <si>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</si>
  <si>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</si>
  <si>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</si>
  <si>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</si>
  <si>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</si>
  <si>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</si>
  <si>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</si>
  <si>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</si>
  <si>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</si>
  <si>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</si>
  <si>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</si>
  <si>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</si>
  <si>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</si>
  <si>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</si>
  <si>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</si>
  <si>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</si>
  <si>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</si>
  <si>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</si>
  <si>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</si>
  <si>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</si>
  <si>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</si>
  <si>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</si>
  <si>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</si>
  <si>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</si>
  <si>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</si>
  <si>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</si>
  <si>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</si>
  <si>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</si>
  <si>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</si>
  <si>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</si>
  <si>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</si>
  <si>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</si>
  <si>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</si>
  <si>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</si>
  <si>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</si>
  <si>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</si>
  <si>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</si>
  <si>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</si>
  <si>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</si>
  <si>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</si>
  <si>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</si>
  <si>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</si>
  <si>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</si>
  <si>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</si>
  <si>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</si>
  <si>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</si>
  <si>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</si>
  <si>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</si>
  <si>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</si>
  <si>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</si>
  <si>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</si>
  <si>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</si>
  <si>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</si>
  <si>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</si>
  <si>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</si>
  <si>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</si>
  <si>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</si>
  <si>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</si>
  <si>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</si>
  <si>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</si>
  <si>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</si>
  <si>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</si>
  <si>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</si>
  <si>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</si>
  <si>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</si>
  <si>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</si>
  <si>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</si>
  <si>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</si>
  <si>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</si>
  <si>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</si>
  <si>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</si>
  <si>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</si>
  <si>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</si>
  <si>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</si>
  <si>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</si>
  <si>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</si>
  <si>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</si>
  <si>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</si>
  <si>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</si>
  <si>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</si>
  <si>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</si>
  <si>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</si>
  <si>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</si>
  <si>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</si>
  <si>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</si>
  <si>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</si>
  <si>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</si>
  <si>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</si>
  <si>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</si>
  <si>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</si>
  <si>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</si>
  <si>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</si>
  <si>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</si>
  <si>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</si>
  <si>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</si>
  <si>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</si>
  <si>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</si>
  <si>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</si>
  <si>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</si>
  <si>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</si>
  <si>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</si>
  <si>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</si>
  <si>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</si>
  <si>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</si>
  <si>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</si>
  <si>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</si>
  <si>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</si>
  <si>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</si>
  <si>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</si>
  <si>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</si>
  <si>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</si>
  <si>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</si>
  <si>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</si>
  <si>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</si>
  <si>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</si>
  <si>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</si>
  <si>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</si>
  <si>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</si>
  <si>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</si>
  <si>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</si>
  <si>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</si>
  <si>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</si>
  <si>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</si>
  <si>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</si>
  <si>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</si>
  <si>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</si>
  <si>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</si>
  <si>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</si>
  <si>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</si>
  <si>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</si>
  <si>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</si>
  <si>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</si>
  <si>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</si>
  <si>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</si>
  <si>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</si>
  <si>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</si>
  <si>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</si>
  <si>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</si>
  <si>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</si>
  <si>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</si>
  <si>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</si>
  <si>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</si>
  <si>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</si>
  <si>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</si>
  <si>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</si>
  <si>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</si>
  <si>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</si>
  <si>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</si>
  <si>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</si>
  <si>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</si>
  <si>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</si>
  <si>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</si>
  <si>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</si>
  <si>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</si>
  <si>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</si>
  <si>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</si>
  <si>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</si>
  <si>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</si>
  <si>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</si>
  <si>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</si>
  <si>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</si>
  <si>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</si>
  <si>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</si>
  <si>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</si>
  <si>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</si>
  <si>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</si>
  <si>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</si>
  <si>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</si>
  <si>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</si>
  <si>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</si>
  <si>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</si>
  <si>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</si>
  <si>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</si>
  <si>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</si>
  <si>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</si>
  <si>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</si>
  <si>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</si>
  <si>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</si>
  <si>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</si>
  <si>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</si>
  <si>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</si>
  <si>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</si>
  <si>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</si>
  <si>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</si>
  <si>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</si>
  <si>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</si>
  <si>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</si>
  <si>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</si>
  <si>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</si>
  <si>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</si>
  <si>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</si>
  <si>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</si>
  <si>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</si>
  <si>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</si>
  <si>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</si>
  <si>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</si>
  <si>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</si>
  <si>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</si>
  <si>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</si>
  <si>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</si>
  <si>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</si>
  <si>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</si>
  <si>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</si>
  <si>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</si>
  <si>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</si>
  <si>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</si>
  <si>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</si>
  <si>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</si>
  <si>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</si>
  <si>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</si>
  <si>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</si>
  <si>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</si>
  <si>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</si>
  <si>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</si>
  <si>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</si>
  <si>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</si>
  <si>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</si>
  <si>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</si>
  <si>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</si>
  <si>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</si>
  <si>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</si>
  <si>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</si>
  <si>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</si>
  <si>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</si>
  <si>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</si>
  <si>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</si>
  <si>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</si>
  <si>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</si>
  <si>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</si>
  <si>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</si>
  <si>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</si>
  <si>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</si>
  <si>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</si>
  <si>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</si>
  <si>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</si>
  <si>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</si>
  <si>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</si>
  <si>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</si>
  <si>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</si>
  <si>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</si>
  <si>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</si>
  <si>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</si>
  <si>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</si>
  <si>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</si>
  <si>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</si>
  <si>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</si>
  <si>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</si>
  <si>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</si>
  <si>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</si>
  <si>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</si>
  <si>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</si>
  <si>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</si>
  <si>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</si>
  <si>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</si>
  <si>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</si>
  <si>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</si>
  <si>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</si>
  <si>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</si>
  <si>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</si>
  <si>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</si>
  <si>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</si>
  <si>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</si>
  <si>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</si>
  <si>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</si>
  <si>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</si>
  <si>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</si>
  <si>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</si>
  <si>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</si>
  <si>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</si>
  <si>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</si>
  <si>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</si>
  <si>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</si>
  <si>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</si>
  <si>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</si>
  <si>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</si>
  <si>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</si>
  <si>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</si>
  <si>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</si>
  <si>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</si>
  <si>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</si>
  <si>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</si>
  <si>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</si>
  <si>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</si>
  <si>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</si>
  <si>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</si>
  <si>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</si>
  <si>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</si>
  <si>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</si>
  <si>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</si>
  <si>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</si>
  <si>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</si>
  <si>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</si>
  <si>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</si>
  <si>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</si>
  <si>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</si>
  <si>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</si>
  <si>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</si>
  <si>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</si>
  <si>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</si>
  <si>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</si>
  <si>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</si>
  <si>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</si>
  <si>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</si>
  <si>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</si>
  <si>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</si>
  <si>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</si>
  <si>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</si>
  <si>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</si>
  <si>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</si>
  <si>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</si>
  <si>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</si>
  <si>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</si>
  <si>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</si>
  <si>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</si>
  <si>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</si>
  <si>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</si>
  <si>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</si>
  <si>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</si>
  <si>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</si>
  <si>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</si>
  <si>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</si>
  <si>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</si>
  <si>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</si>
  <si>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</si>
  <si>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</si>
  <si>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</si>
  <si>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</si>
  <si>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</si>
  <si>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</si>
  <si>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</si>
  <si>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</si>
  <si>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</si>
  <si>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</si>
  <si>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</si>
  <si>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</si>
  <si>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</si>
  <si>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</si>
  <si>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</si>
  <si>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</si>
  <si>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</si>
  <si>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</si>
  <si>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</si>
  <si>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</si>
  <si>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</si>
  <si>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</si>
  <si>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</si>
  <si>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</si>
  <si>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</si>
  <si>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</si>
  <si>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</si>
  <si>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</si>
  <si>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</si>
  <si>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</si>
  <si>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</si>
  <si>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</si>
  <si>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</si>
  <si>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</si>
  <si>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</si>
  <si>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</si>
  <si>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</si>
  <si>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</si>
  <si>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</si>
  <si>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</si>
  <si>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</si>
  <si>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</si>
  <si>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</si>
  <si>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</si>
  <si>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</si>
  <si>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</si>
  <si>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</si>
  <si>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</si>
  <si>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</si>
  <si>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</si>
  <si>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</si>
  <si>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</si>
  <si>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</si>
  <si>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</si>
  <si>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</si>
  <si>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</si>
  <si>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</si>
  <si>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</si>
  <si>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</si>
  <si>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</si>
  <si>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</si>
  <si>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</si>
  <si>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</si>
  <si>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</si>
  <si>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</si>
  <si>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</si>
  <si>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</si>
  <si>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</si>
  <si>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</si>
  <si>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</si>
  <si>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</si>
  <si>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</si>
  <si>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</si>
  <si>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</si>
  <si>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</si>
  <si>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</si>
  <si>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</si>
  <si>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</si>
  <si>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</si>
  <si>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</si>
  <si>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</si>
  <si>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</si>
  <si>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</si>
  <si>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</si>
  <si>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</si>
  <si>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</si>
  <si>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</si>
  <si>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</si>
  <si>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</si>
  <si>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</si>
  <si>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</si>
  <si>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</si>
  <si>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</si>
  <si>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</si>
  <si>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</si>
  <si>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</si>
  <si>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</si>
  <si>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</si>
  <si>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</si>
  <si>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</si>
  <si>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</si>
  <si>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</si>
  <si>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</si>
  <si>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</si>
  <si>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</si>
  <si>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</si>
  <si>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</si>
  <si>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</si>
  <si>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</si>
  <si>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</si>
  <si>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</si>
  <si>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</si>
  <si>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</si>
  <si>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</si>
  <si>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</si>
  <si>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</si>
  <si>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</si>
  <si>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</si>
  <si>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</si>
  <si>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</si>
  <si>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</si>
  <si>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</si>
  <si>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</si>
  <si>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</si>
  <si>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</si>
  <si>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</si>
  <si>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</si>
  <si>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</si>
  <si>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</si>
  <si>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</si>
  <si>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</si>
  <si>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</si>
  <si>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</si>
  <si>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</si>
  <si>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</si>
  <si>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</si>
  <si>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</si>
  <si>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</si>
  <si>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</si>
  <si>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</si>
  <si>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</si>
  <si>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</si>
  <si>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</si>
  <si>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</si>
  <si>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</si>
  <si>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</si>
  <si>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</si>
  <si>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</si>
  <si>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</si>
  <si>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</si>
  <si>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</si>
  <si>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</si>
  <si>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</si>
  <si>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</si>
  <si>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</si>
  <si>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</si>
  <si>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</si>
  <si>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</si>
  <si>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</si>
  <si>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</si>
  <si>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</si>
  <si>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</si>
  <si>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</si>
  <si>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</si>
  <si>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</si>
  <si>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</si>
  <si>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</si>
  <si>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</si>
  <si>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</si>
  <si>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</si>
  <si>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</si>
  <si>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</si>
  <si>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</si>
  <si>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</si>
  <si>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</si>
  <si>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</si>
  <si>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</si>
  <si>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</si>
  <si>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</si>
  <si>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</si>
  <si>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</si>
  <si>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</si>
  <si>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</si>
  <si>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</si>
  <si>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</si>
  <si>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</si>
  <si>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</si>
  <si>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</si>
  <si>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</si>
  <si>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</si>
  <si>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</si>
  <si>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</si>
  <si>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</si>
  <si>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</si>
  <si>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</si>
  <si>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</si>
  <si>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</si>
  <si>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</si>
  <si>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</si>
  <si>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</si>
  <si>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</si>
  <si>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</si>
  <si>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</si>
  <si>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</si>
  <si>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</si>
  <si>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</si>
  <si>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</si>
  <si>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</si>
  <si>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</si>
  <si>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</si>
  <si>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</si>
  <si>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</si>
  <si>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</si>
  <si>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</si>
  <si>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</si>
  <si>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</si>
  <si>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</si>
  <si>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</si>
  <si>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</si>
  <si>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</si>
  <si>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</si>
  <si>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</si>
  <si>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</si>
  <si>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</si>
  <si>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</si>
  <si>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</si>
  <si>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</si>
  <si>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</si>
  <si>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</si>
  <si>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</si>
  <si>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</si>
  <si>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</si>
  <si>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</si>
  <si>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</si>
  <si>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</si>
  <si>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</si>
  <si>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</si>
  <si>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</si>
  <si>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</si>
  <si>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</si>
  <si>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</si>
  <si>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</si>
  <si>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</si>
  <si>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</si>
  <si>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</si>
  <si>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</si>
  <si>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</si>
  <si>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</si>
  <si>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</si>
  <si>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</si>
  <si>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</si>
  <si>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</si>
  <si>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</si>
  <si>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</si>
  <si>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</si>
  <si>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</si>
  <si>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</si>
  <si>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</si>
  <si>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</si>
  <si>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</si>
  <si>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</si>
  <si>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</si>
  <si>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</si>
  <si>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</si>
  <si>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</si>
  <si>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</si>
  <si>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</si>
  <si>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</si>
  <si>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</si>
  <si>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</si>
  <si>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</si>
  <si>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</si>
  <si>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</si>
  <si>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</si>
  <si>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</si>
  <si>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</si>
  <si>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</si>
  <si>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</si>
  <si>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</si>
  <si>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</si>
  <si>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</si>
  <si>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</si>
  <si>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</si>
  <si>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</si>
  <si>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</si>
  <si>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</si>
  <si>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</si>
  <si>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</si>
  <si>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</si>
  <si>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</si>
  <si>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</si>
  <si>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</si>
  <si>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</si>
  <si>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</si>
  <si>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</si>
  <si>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</si>
  <si>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</si>
  <si>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</si>
  <si>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</si>
  <si>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</si>
  <si>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</si>
  <si>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</si>
  <si>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</si>
  <si>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</si>
  <si>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</si>
  <si>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</si>
  <si>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</si>
  <si>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</si>
  <si>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</si>
  <si>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</si>
  <si>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</si>
  <si>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</si>
  <si>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</si>
  <si>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</si>
  <si>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</si>
  <si>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</si>
  <si>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</si>
  <si>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</si>
  <si>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</si>
  <si>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</si>
  <si>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</si>
  <si>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</si>
  <si>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</si>
  <si>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</si>
  <si>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</si>
  <si>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</si>
  <si>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</si>
  <si>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</si>
  <si>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</si>
  <si>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</si>
  <si>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</si>
  <si>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</si>
  <si>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</si>
  <si>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</si>
  <si>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</si>
  <si>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</si>
  <si>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</si>
  <si>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</si>
  <si>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</si>
  <si>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</si>
  <si>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</si>
  <si>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</si>
  <si>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</si>
  <si>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</si>
  <si>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</si>
  <si>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</si>
  <si>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</si>
  <si>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</si>
  <si>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</si>
  <si>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</si>
  <si>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</si>
  <si>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</si>
  <si>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</si>
  <si>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</si>
  <si>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</si>
  <si>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</si>
  <si>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</si>
  <si>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</si>
  <si>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</si>
  <si>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</si>
  <si>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</si>
  <si>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</si>
  <si>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</si>
  <si>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</si>
  <si>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</si>
  <si>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</si>
  <si>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</si>
  <si>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</si>
  <si>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</si>
  <si>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</si>
  <si>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</si>
  <si>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</si>
  <si>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</si>
  <si>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</si>
  <si>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</si>
  <si>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</si>
  <si>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</si>
  <si>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</si>
  <si>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</si>
  <si>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</si>
  <si>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</si>
  <si>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</si>
  <si>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</si>
  <si>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</si>
  <si>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</si>
  <si>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</si>
  <si>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</si>
  <si>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</si>
  <si>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</si>
  <si>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</si>
  <si>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</si>
  <si>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</si>
  <si>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</si>
  <si>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</si>
  <si>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</si>
  <si>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</si>
  <si>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</si>
  <si>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</si>
  <si>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</si>
  <si>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</si>
  <si>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</si>
  <si>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</si>
  <si>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</si>
  <si>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</si>
  <si>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</si>
  <si>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</si>
  <si>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</si>
  <si>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</si>
  <si>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</si>
  <si>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</si>
  <si>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</si>
  <si>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</si>
  <si>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</si>
  <si>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</si>
  <si>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</si>
  <si>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</si>
  <si>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</si>
  <si>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</si>
  <si>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</si>
  <si>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</si>
  <si>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</si>
  <si>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</si>
  <si>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</si>
  <si>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</si>
  <si>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</si>
  <si>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</si>
  <si>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</si>
  <si>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</si>
  <si>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</si>
  <si>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</si>
  <si>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</si>
  <si>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</si>
  <si>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</si>
  <si>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</si>
  <si>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</si>
  <si>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</si>
  <si>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</si>
  <si>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</si>
  <si>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</si>
  <si>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</si>
  <si>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</si>
  <si>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</si>
  <si>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</si>
  <si>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</si>
  <si>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</si>
  <si>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</si>
  <si>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</si>
  <si>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</si>
  <si>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</si>
  <si>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</si>
  <si>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</si>
  <si>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</si>
  <si>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</si>
  <si>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</si>
  <si>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</si>
  <si>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</si>
  <si>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</si>
  <si>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</si>
  <si>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</si>
  <si>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</si>
  <si>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</si>
  <si>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</si>
  <si>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</si>
  <si>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</si>
  <si>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</si>
  <si>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</si>
  <si>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</si>
  <si>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</si>
  <si>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</si>
  <si>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</si>
  <si>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</si>
  <si>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</si>
  <si>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</si>
  <si>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</si>
  <si>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</si>
  <si>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</si>
  <si>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</si>
  <si>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</si>
  <si>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</si>
  <si>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</si>
  <si>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</si>
  <si>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</si>
  <si>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</si>
  <si>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</si>
  <si>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</si>
  <si>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</si>
  <si>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</si>
  <si>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</si>
  <si>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</si>
  <si>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</si>
  <si>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</si>
  <si>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</si>
  <si>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</si>
  <si>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</si>
  <si>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</si>
  <si>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</si>
  <si>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</si>
  <si>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</si>
  <si>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</si>
  <si>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</si>
  <si>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</si>
  <si>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</si>
  <si>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</si>
  <si>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</si>
  <si>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</si>
  <si>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</si>
  <si>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</si>
  <si>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</si>
  <si>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</si>
  <si>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</si>
  <si>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</si>
  <si>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</si>
  <si>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</si>
  <si>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</si>
  <si>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</si>
  <si>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</si>
  <si>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</si>
  <si>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</si>
  <si>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</si>
  <si>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</si>
  <si>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</si>
  <si>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</si>
  <si>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</si>
  <si>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</si>
  <si>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</si>
  <si>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</si>
  <si>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</si>
  <si>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</si>
  <si>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</si>
  <si>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</si>
  <si>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</si>
  <si>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</si>
  <si>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</si>
  <si>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</si>
  <si>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</si>
  <si>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</si>
  <si>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</si>
  <si>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</si>
  <si>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</si>
  <si>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</si>
  <si>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</si>
  <si>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</si>
  <si>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</si>
  <si>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</si>
  <si>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</si>
  <si>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</si>
  <si>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</si>
  <si>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</si>
  <si>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</si>
  <si>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</si>
  <si>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</si>
  <si>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</si>
  <si>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</si>
  <si>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</si>
  <si>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</si>
  <si>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</si>
  <si>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</si>
  <si>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</si>
  <si>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</si>
  <si>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</si>
  <si>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</si>
  <si>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</si>
  <si>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</si>
  <si>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</si>
  <si>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</si>
  <si>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</si>
  <si>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</si>
  <si>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</si>
  <si>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</si>
  <si>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</si>
  <si>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</si>
  <si>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</si>
  <si>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</si>
  <si>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</si>
  <si>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</si>
  <si>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</si>
  <si>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</si>
  <si>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</si>
  <si>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</si>
  <si>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</si>
  <si>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</si>
  <si>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</si>
  <si>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</si>
  <si>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</si>
  <si>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</si>
  <si>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</si>
  <si>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</si>
  <si>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</si>
  <si>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</si>
  <si>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</si>
  <si>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</si>
  <si>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</si>
  <si>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</si>
  <si>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</si>
  <si>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</si>
  <si>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</si>
  <si>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</si>
  <si>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</si>
  <si>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</si>
  <si>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</si>
  <si>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</si>
  <si>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</si>
  <si>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</si>
  <si>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</si>
  <si>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</si>
  <si>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</si>
  <si>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</si>
  <si>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</si>
  <si>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</si>
  <si>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</si>
  <si>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</si>
  <si>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</si>
  <si>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</si>
  <si>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</si>
  <si>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</si>
  <si>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</si>
  <si>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</si>
  <si>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</si>
  <si>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</si>
  <si>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</si>
  <si>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</si>
  <si>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</si>
  <si>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</si>
  <si>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</si>
  <si>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</si>
  <si>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</si>
  <si>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</si>
  <si>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</si>
  <si>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</si>
  <si>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</si>
  <si>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</si>
  <si>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</si>
  <si>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</si>
  <si>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</si>
  <si>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</si>
  <si>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</si>
  <si>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</si>
  <si>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</si>
  <si>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</si>
  <si>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</si>
  <si>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</si>
  <si>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</si>
  <si>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</si>
  <si>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</si>
  <si>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</si>
  <si>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</si>
  <si>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</si>
  <si>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</si>
  <si>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</si>
  <si>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</si>
  <si>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</si>
  <si>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</si>
  <si>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</si>
  <si>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</si>
  <si>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</si>
  <si>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</si>
  <si>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</si>
  <si>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</si>
  <si>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</si>
  <si>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</si>
  <si>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</si>
  <si>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</si>
  <si>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</si>
  <si>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</si>
  <si>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</si>
  <si>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</si>
  <si>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</si>
  <si>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</si>
  <si>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</si>
  <si>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</si>
  <si>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</si>
  <si>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</si>
  <si>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</si>
  <si>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</si>
  <si>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</si>
  <si>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</si>
  <si>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</si>
  <si>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</si>
  <si>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</si>
  <si>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</si>
  <si>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</si>
  <si>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</si>
  <si>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</si>
  <si>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</si>
  <si>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</si>
  <si>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</si>
  <si>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</si>
  <si>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</si>
  <si>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</si>
  <si>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</si>
  <si>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</si>
  <si>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</si>
  <si>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</si>
  <si>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</si>
  <si>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</si>
  <si>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</si>
  <si>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</si>
  <si>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</si>
  <si>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</si>
  <si>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</si>
  <si>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</si>
  <si>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</si>
  <si>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</si>
  <si>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</si>
  <si>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</si>
  <si>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</si>
  <si>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</si>
  <si>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</si>
  <si>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</si>
  <si>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</si>
  <si>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</si>
  <si>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</si>
  <si>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</si>
  <si>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</si>
  <si>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</si>
  <si>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</si>
  <si>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</si>
  <si>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</si>
  <si>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</si>
  <si>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</si>
  <si>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</si>
  <si>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</si>
  <si>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</si>
  <si>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</si>
  <si>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</si>
  <si>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</si>
  <si>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</si>
  <si>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</si>
  <si>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</si>
  <si>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</si>
  <si>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</si>
  <si>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</si>
  <si>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</si>
  <si>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</si>
  <si>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</si>
  <si>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</si>
  <si>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</si>
  <si>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</si>
  <si>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</si>
  <si>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</si>
  <si>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</si>
  <si>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</si>
  <si>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</si>
  <si>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</si>
  <si>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</si>
  <si>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</si>
  <si>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</si>
  <si>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</si>
  <si>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</si>
  <si>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</si>
  <si>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</si>
  <si>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</si>
  <si>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</si>
  <si>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</si>
  <si>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</si>
  <si>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</si>
  <si>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</si>
  <si>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</si>
  <si>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</si>
  <si>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</si>
  <si>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</si>
  <si>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</si>
  <si>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</si>
  <si>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</si>
  <si>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</si>
  <si>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</si>
  <si>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</si>
  <si>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</si>
  <si>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</si>
  <si>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</si>
  <si>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</si>
  <si>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</si>
  <si>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</si>
  <si>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</si>
  <si>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</si>
  <si>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</si>
  <si>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</si>
  <si>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</si>
  <si>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</si>
  <si>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</si>
  <si>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</si>
  <si>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</si>
  <si>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</si>
  <si>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</si>
  <si>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</si>
  <si>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</si>
  <si>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</si>
  <si>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</si>
  <si>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</si>
  <si>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</si>
  <si>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</si>
  <si>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</si>
  <si>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</si>
  <si>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</si>
  <si>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</si>
  <si>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</si>
  <si>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</si>
  <si>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</si>
  <si>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</si>
  <si>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</si>
  <si>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</si>
  <si>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</si>
  <si>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</si>
  <si>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</si>
  <si>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</si>
  <si>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</si>
  <si>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</si>
  <si>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</si>
  <si>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</si>
  <si>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</si>
  <si>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</si>
  <si>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</si>
  <si>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</si>
  <si>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</si>
  <si>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</si>
  <si>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</si>
  <si>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</si>
  <si>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</si>
  <si>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</si>
  <si>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</si>
  <si>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</si>
  <si>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</si>
  <si>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</si>
  <si>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</si>
  <si>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</si>
  <si>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</si>
  <si>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</si>
  <si>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</si>
  <si>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</si>
  <si>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</si>
  <si>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</si>
  <si>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</si>
  <si>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</si>
  <si>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</si>
  <si>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</si>
  <si>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</si>
  <si>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</si>
  <si>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</si>
  <si>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</si>
  <si>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</si>
  <si>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</si>
  <si>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</si>
  <si>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</si>
  <si>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</si>
  <si>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</si>
  <si>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</si>
  <si>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</si>
  <si>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</si>
  <si>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</si>
  <si>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</si>
  <si>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</si>
  <si>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</si>
  <si>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</si>
  <si>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</si>
  <si>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</si>
  <si>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</si>
  <si>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</si>
  <si>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</si>
  <si>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</si>
  <si>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</si>
  <si>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</si>
  <si>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</si>
  <si>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</si>
  <si>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</si>
  <si>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</si>
  <si>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</si>
  <si>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</si>
  <si>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</si>
  <si>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</si>
  <si>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</si>
  <si>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</si>
  <si>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</si>
  <si>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</si>
  <si>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</si>
  <si>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</si>
  <si>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</si>
  <si>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</si>
  <si>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</si>
  <si>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</si>
  <si>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</si>
  <si>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</si>
  <si>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</si>
  <si>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</si>
  <si>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</si>
  <si>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</si>
  <si>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</si>
  <si>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</si>
  <si>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</si>
  <si>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</si>
  <si>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</si>
  <si>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</si>
  <si>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</si>
  <si>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</si>
  <si>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</si>
  <si>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</si>
  <si>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</si>
  <si>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</si>
  <si>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</si>
  <si>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</si>
  <si>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</si>
  <si>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</si>
  <si>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</si>
  <si>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</si>
  <si>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</si>
  <si>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</si>
  <si>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</si>
  <si>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</si>
  <si>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</si>
  <si>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</si>
  <si>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</si>
  <si>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</si>
  <si>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</si>
  <si>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</si>
  <si>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</si>
  <si>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</si>
  <si>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</si>
  <si>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</si>
  <si>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</si>
  <si>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</si>
  <si>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</si>
  <si>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</si>
  <si>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</si>
  <si>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</si>
  <si>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</si>
  <si>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</si>
  <si>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</si>
  <si>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</si>
  <si>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</si>
  <si>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</si>
  <si>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</si>
  <si>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</si>
  <si>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</si>
  <si>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</si>
  <si>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</si>
  <si>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</si>
  <si>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</si>
  <si>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</si>
  <si>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</si>
  <si>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</si>
  <si>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</si>
  <si>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</si>
  <si>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</si>
  <si>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</si>
  <si>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</si>
  <si>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</si>
  <si>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</si>
  <si>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</si>
  <si>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</si>
  <si>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</si>
  <si>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</si>
  <si>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</si>
  <si>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</si>
  <si>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</si>
  <si>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</si>
  <si>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</si>
  <si>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</si>
  <si>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</si>
  <si>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</si>
  <si>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</si>
  <si>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</si>
  <si>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</si>
  <si>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</si>
  <si>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</si>
  <si>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</si>
  <si>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</si>
  <si>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</si>
  <si>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</si>
  <si>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</si>
  <si>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</si>
  <si>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</si>
  <si>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</si>
  <si>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</si>
  <si>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</si>
  <si>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</si>
  <si>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</si>
  <si>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</si>
  <si>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</si>
  <si>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</si>
  <si>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</si>
  <si>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</si>
  <si>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</si>
  <si>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</si>
  <si>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</si>
  <si>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</si>
  <si>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</si>
  <si>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</si>
  <si>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</si>
  <si>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</si>
  <si>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</si>
  <si>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</si>
  <si>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</si>
  <si>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</si>
  <si>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</si>
  <si>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</si>
  <si>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</si>
  <si>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</si>
  <si>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</si>
  <si>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</si>
  <si>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</si>
  <si>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</si>
  <si>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</si>
  <si>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</si>
  <si>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</si>
  <si>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</si>
  <si>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</si>
  <si>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</si>
  <si>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</si>
  <si>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</si>
  <si>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</si>
  <si>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</si>
  <si>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</si>
  <si>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</si>
  <si>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</si>
  <si>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</si>
  <si>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</si>
  <si>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</si>
  <si>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</si>
  <si>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</si>
  <si>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</si>
  <si>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</si>
  <si>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</si>
  <si>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</si>
  <si>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</si>
  <si>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</si>
  <si>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</si>
  <si>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</si>
  <si>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</si>
  <si>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</si>
  <si>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</si>
  <si>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</si>
  <si>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</si>
  <si>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</si>
  <si>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</si>
  <si>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</si>
  <si>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</si>
  <si>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</si>
  <si>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</si>
  <si>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</si>
  <si>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</si>
  <si>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</si>
  <si>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</si>
  <si>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</si>
  <si>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</si>
  <si>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</si>
  <si>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</si>
  <si>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</si>
  <si>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</si>
  <si>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</si>
  <si>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</si>
  <si>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</si>
  <si>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</si>
  <si>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</si>
  <si>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</si>
  <si>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</si>
  <si>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</si>
  <si>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</si>
  <si>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</si>
  <si>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</si>
  <si>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</si>
  <si>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</si>
  <si>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</si>
  <si>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</si>
  <si>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</si>
  <si>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</si>
  <si>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</si>
  <si>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</si>
  <si>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</si>
  <si>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</si>
  <si>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</si>
  <si>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</si>
  <si>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</si>
  <si>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</si>
  <si>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</si>
  <si>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</si>
  <si>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</si>
  <si>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</si>
  <si>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</si>
  <si>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</si>
  <si>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</si>
  <si>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</si>
  <si>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</si>
  <si>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</si>
  <si>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</si>
  <si>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</si>
  <si>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</si>
  <si>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</si>
  <si>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</si>
  <si>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</si>
  <si>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</si>
  <si>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</si>
  <si>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</si>
  <si>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</si>
  <si>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</si>
  <si>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</si>
  <si>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</si>
  <si>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</si>
  <si>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</si>
  <si>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</si>
  <si>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</si>
  <si>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</si>
  <si>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</si>
  <si>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</si>
  <si>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</si>
  <si>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</si>
  <si>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</si>
  <si>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</si>
  <si>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</si>
  <si>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</si>
  <si>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</si>
  <si>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</si>
  <si>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</si>
  <si>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</si>
  <si>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</si>
  <si>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</si>
  <si>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</si>
  <si>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</si>
  <si>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</si>
  <si>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</si>
  <si>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</si>
  <si>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</si>
  <si>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</si>
  <si>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</si>
  <si>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</si>
  <si>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</si>
  <si>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</si>
  <si>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</si>
  <si>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</si>
  <si>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</si>
  <si>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</si>
  <si>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</si>
  <si>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</si>
  <si>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</si>
  <si>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</si>
  <si>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</si>
  <si>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</si>
  <si>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</si>
  <si>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</si>
  <si>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</si>
  <si>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</si>
  <si>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</si>
  <si>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</si>
  <si>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</si>
  <si>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</si>
  <si>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</si>
  <si>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</si>
  <si>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</si>
  <si>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</si>
  <si>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</si>
  <si>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</si>
  <si>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</si>
  <si>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</si>
  <si>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</si>
  <si>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</si>
  <si>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</si>
  <si>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</si>
  <si>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</si>
  <si>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</si>
  <si>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</si>
  <si>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</si>
  <si>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</si>
  <si>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</si>
  <si>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</si>
  <si>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</si>
  <si>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</si>
  <si>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</si>
  <si>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</si>
  <si>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</si>
  <si>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</si>
  <si>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</si>
  <si>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</si>
  <si>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</si>
  <si>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</si>
  <si>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</si>
  <si>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</si>
  <si>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</si>
  <si>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</si>
  <si>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</si>
  <si>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</si>
  <si>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</si>
  <si>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</si>
  <si>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</si>
  <si>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</si>
  <si>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</si>
  <si>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</si>
  <si>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</si>
  <si>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</si>
  <si>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</si>
  <si>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</si>
  <si>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</si>
  <si>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</si>
  <si>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</si>
  <si>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</si>
  <si>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</si>
  <si>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</si>
  <si>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</si>
  <si>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</si>
  <si>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</si>
  <si>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</si>
  <si>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</si>
  <si>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</si>
  <si>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</si>
  <si>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</si>
  <si>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</si>
  <si>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</si>
  <si>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</si>
  <si>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</si>
  <si>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</si>
  <si>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</si>
  <si>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</si>
  <si>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</si>
  <si>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</si>
  <si>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</si>
  <si>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</si>
  <si>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</si>
  <si>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</si>
  <si>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</si>
  <si>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</si>
  <si>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</si>
  <si>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</si>
  <si>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</si>
  <si>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</si>
  <si>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</si>
  <si>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</si>
  <si>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</si>
  <si>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</si>
  <si>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</si>
  <si>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</si>
  <si>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</si>
  <si>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</si>
  <si>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</si>
  <si>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</si>
  <si>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</si>
  <si>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</si>
  <si>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</si>
  <si>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</si>
  <si>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</si>
  <si>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</si>
  <si>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</si>
  <si>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</si>
  <si>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</si>
  <si>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</si>
  <si>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</si>
  <si>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</si>
  <si>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</si>
  <si>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</si>
  <si>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</si>
  <si>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</si>
  <si>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</si>
  <si>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</si>
  <si>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</si>
  <si>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</si>
  <si>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</si>
  <si>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</si>
  <si>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</si>
  <si>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</si>
  <si>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</si>
  <si>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</si>
  <si>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</si>
  <si>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</si>
  <si>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</si>
  <si>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</si>
  <si>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</si>
  <si>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</si>
  <si>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</si>
  <si>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</si>
  <si>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</si>
  <si>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</si>
  <si>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</si>
  <si>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</si>
  <si>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</si>
  <si>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</si>
  <si>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</si>
  <si>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</si>
  <si>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</si>
  <si>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</si>
  <si>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</si>
  <si>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</si>
  <si>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</si>
  <si>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</si>
  <si>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</si>
  <si>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</si>
  <si>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</si>
  <si>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</si>
  <si>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</si>
  <si>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</si>
  <si>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</si>
  <si>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</si>
  <si>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</si>
  <si>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</si>
  <si>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</si>
  <si>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</si>
  <si>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</si>
  <si>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</si>
  <si>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</si>
  <si>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</si>
  <si>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</si>
  <si>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</si>
  <si>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</si>
  <si>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</si>
  <si>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</si>
  <si>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</si>
  <si>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</si>
  <si>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</si>
  <si>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</si>
  <si>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</si>
  <si>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</si>
  <si>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</si>
  <si>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</si>
  <si>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</si>
  <si>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</si>
  <si>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</si>
  <si>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</si>
  <si>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</si>
  <si>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</si>
  <si>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</si>
  <si>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</si>
  <si>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</si>
  <si>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</si>
  <si>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</si>
  <si>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</si>
  <si>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</si>
  <si>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</si>
  <si>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</si>
  <si>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</si>
  <si>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</si>
  <si>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</si>
  <si>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</si>
  <si>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</si>
  <si>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</si>
  <si>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</si>
  <si>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</si>
  <si>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</si>
  <si>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</si>
  <si>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</si>
  <si>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</si>
  <si>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</si>
  <si>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</si>
  <si>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</si>
  <si>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</si>
  <si>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</si>
  <si>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</si>
  <si>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</si>
  <si>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</si>
  <si>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</si>
  <si>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</si>
  <si>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</si>
  <si>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</si>
  <si>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</si>
  <si>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</si>
  <si>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</si>
  <si>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</si>
  <si>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</si>
  <si>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</si>
  <si>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</si>
  <si>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</si>
  <si>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</si>
  <si>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</si>
  <si>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</si>
  <si>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</si>
  <si>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</si>
  <si>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</si>
  <si>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</si>
  <si>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</si>
  <si>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</si>
  <si>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</si>
  <si>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</si>
  <si>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</si>
  <si>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</si>
  <si>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</si>
  <si>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</si>
  <si>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</si>
  <si>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</si>
  <si>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</si>
  <si>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</si>
  <si>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</si>
  <si>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</si>
  <si>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</si>
  <si>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</si>
  <si>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</si>
  <si>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</si>
  <si>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</si>
  <si>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</si>
  <si>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</si>
  <si>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</si>
  <si>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</si>
  <si>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</si>
  <si>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</si>
  <si>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</si>
  <si>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</si>
  <si>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</si>
  <si>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</si>
  <si>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</si>
  <si>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</si>
  <si>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</si>
  <si>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</si>
  <si>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</si>
  <si>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</si>
  <si>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</si>
  <si>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</si>
  <si>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</si>
  <si>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</si>
  <si>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</si>
  <si>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</si>
  <si>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</si>
  <si>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</si>
  <si>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</si>
  <si>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</si>
  <si>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</si>
  <si>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</si>
  <si>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</si>
  <si>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</si>
  <si>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</si>
  <si>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</si>
  <si>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</si>
  <si>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</si>
  <si>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</si>
  <si>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</si>
  <si>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</si>
  <si>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</si>
  <si>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</si>
  <si>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</si>
  <si>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</si>
  <si>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</si>
  <si>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</si>
  <si>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</si>
  <si>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</si>
  <si>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</si>
  <si>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</si>
  <si>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</si>
  <si>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</si>
  <si>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</si>
  <si>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</si>
  <si>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</si>
  <si>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</si>
  <si>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</si>
  <si>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</si>
  <si>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</si>
  <si>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</si>
  <si>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</si>
  <si>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</si>
  <si>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</si>
  <si>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</si>
  <si>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</si>
  <si>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</si>
  <si>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</si>
  <si>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</si>
  <si>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</si>
  <si>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</si>
  <si>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</si>
  <si>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</si>
  <si>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</si>
  <si>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</si>
  <si>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</si>
  <si>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</si>
  <si>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</si>
  <si>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</si>
  <si>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</si>
  <si>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</si>
  <si>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</si>
  <si>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</si>
  <si>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</si>
  <si>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</si>
  <si>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</si>
  <si>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</si>
  <si>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</si>
  <si>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</si>
  <si>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</si>
  <si>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</si>
  <si>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</si>
  <si>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</si>
  <si>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</si>
  <si>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</si>
  <si>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</si>
  <si>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</si>
  <si>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</si>
  <si>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</si>
  <si>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</si>
  <si>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</si>
  <si>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</si>
  <si>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</si>
  <si>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</si>
  <si>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</si>
  <si>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</si>
  <si>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</si>
  <si>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</si>
  <si>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</si>
  <si>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</si>
  <si>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</si>
  <si>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</si>
  <si>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</si>
  <si>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</si>
  <si>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</si>
  <si>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</si>
  <si>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</si>
  <si>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</si>
  <si>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</si>
  <si>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</si>
  <si>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</si>
  <si>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</si>
  <si>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</si>
  <si>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</si>
  <si>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</si>
  <si>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</si>
  <si>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</si>
  <si>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</si>
  <si>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</si>
  <si>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</si>
  <si>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</si>
  <si>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</si>
  <si>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</si>
  <si>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</si>
  <si>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</si>
  <si>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</si>
  <si>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</si>
  <si>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</si>
  <si>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</si>
  <si>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</si>
  <si>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</si>
  <si>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</si>
  <si>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</si>
  <si>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</si>
  <si>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</si>
  <si>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</si>
  <si>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</si>
  <si>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</si>
  <si>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</si>
  <si>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</si>
  <si>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</si>
  <si>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</si>
  <si>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</si>
  <si>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</si>
  <si>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</si>
  <si>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</si>
  <si>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</si>
  <si>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</si>
  <si>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</si>
  <si>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</si>
  <si>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</si>
  <si>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</si>
  <si>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</si>
  <si>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</si>
  <si>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</si>
  <si>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</si>
  <si>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</si>
  <si>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</si>
  <si>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</si>
  <si>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</si>
  <si>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</si>
  <si>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</si>
  <si>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</si>
  <si>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</si>
  <si>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</si>
  <si>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</si>
  <si>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</si>
  <si>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</si>
  <si>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</si>
  <si>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</si>
  <si>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</si>
  <si>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</si>
  <si>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</si>
  <si>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</si>
  <si>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</si>
  <si>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</si>
  <si>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</si>
  <si>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</si>
  <si>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</si>
  <si>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</si>
  <si>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</si>
  <si>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</si>
  <si>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</si>
  <si>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</si>
  <si>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</si>
  <si>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</si>
  <si>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</si>
  <si>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</si>
  <si>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</si>
  <si>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</si>
  <si>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</si>
  <si>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</si>
  <si>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</si>
  <si>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</si>
  <si>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</si>
  <si>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</si>
  <si>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</si>
  <si>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</si>
  <si>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</si>
  <si>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</si>
  <si>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</si>
  <si>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</si>
  <si>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</si>
  <si>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</si>
  <si>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</si>
  <si>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</si>
  <si>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</si>
  <si>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</si>
  <si>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</si>
  <si>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</si>
  <si>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</si>
  <si>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</si>
  <si>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</si>
  <si>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</si>
  <si>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</si>
  <si>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</si>
  <si>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</si>
  <si>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</si>
  <si>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</si>
  <si>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</si>
  <si>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</si>
  <si>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</si>
  <si>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</si>
  <si>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</si>
  <si>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</si>
  <si>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</si>
  <si>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</si>
  <si>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</si>
  <si>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</si>
  <si>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</si>
  <si>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</si>
  <si>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</si>
  <si>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</si>
  <si>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</si>
  <si>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</si>
  <si>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</si>
  <si>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</si>
  <si>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</si>
  <si>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</si>
  <si>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</si>
  <si>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</si>
  <si>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</si>
  <si>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</si>
  <si>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</si>
  <si>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</si>
  <si>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</si>
  <si>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</si>
  <si>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</si>
  <si>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</si>
  <si>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</si>
  <si>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</si>
  <si>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</si>
  <si>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</si>
  <si>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</si>
  <si>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</si>
  <si>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</si>
  <si>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</si>
  <si>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</si>
  <si>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</si>
  <si>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</si>
  <si>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</si>
  <si>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</si>
  <si>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</si>
  <si>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</si>
  <si>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</si>
  <si>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</si>
  <si>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</si>
  <si>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</si>
  <si>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</si>
  <si>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</si>
  <si>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</si>
  <si>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</si>
  <si>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</si>
  <si>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</si>
  <si>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</si>
  <si>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</si>
  <si>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</si>
  <si>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</si>
  <si>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</si>
  <si>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</si>
  <si>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</si>
  <si>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</si>
  <si>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</si>
  <si>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</si>
  <si>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</si>
  <si>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</si>
  <si>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</si>
  <si>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</si>
  <si>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</si>
  <si>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</si>
  <si>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</si>
  <si>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</si>
  <si>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</si>
  <si>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</si>
  <si>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</si>
  <si>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</si>
  <si>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</si>
  <si>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</si>
  <si>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</si>
  <si>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</si>
  <si>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</si>
  <si>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</si>
  <si>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</si>
  <si>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</si>
  <si>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</si>
  <si>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</si>
  <si>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</si>
  <si>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</si>
  <si>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</si>
  <si>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</si>
  <si>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</si>
  <si>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</si>
  <si>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</si>
  <si>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</si>
  <si>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</si>
  <si>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</si>
  <si>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</si>
  <si>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</si>
  <si>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</si>
  <si>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</si>
  <si>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</si>
  <si>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</si>
  <si>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</si>
  <si>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</si>
  <si>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</si>
  <si>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</si>
  <si>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</si>
  <si>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</si>
  <si>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</si>
  <si>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</si>
  <si>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</si>
  <si>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</si>
  <si>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</si>
  <si>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</si>
  <si>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</si>
  <si>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</si>
  <si>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</si>
  <si>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</si>
  <si>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</si>
  <si>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</si>
  <si>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</si>
  <si>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</si>
  <si>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</si>
  <si>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</si>
  <si>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</si>
  <si>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</si>
  <si>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</si>
  <si>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</si>
  <si>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</si>
  <si>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</si>
  <si>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</si>
  <si>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</si>
  <si>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</si>
  <si>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</si>
  <si>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</si>
  <si>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</si>
  <si>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</si>
  <si>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</si>
  <si>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</si>
  <si>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</si>
  <si>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</si>
  <si>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</si>
  <si>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</si>
  <si>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</si>
  <si>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</si>
  <si>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</si>
  <si>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</si>
  <si>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</si>
  <si>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</si>
  <si>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</si>
  <si>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</si>
  <si>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</si>
  <si>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</si>
  <si>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</si>
  <si>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</si>
  <si>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</si>
  <si>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</si>
  <si>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</si>
  <si>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</si>
  <si>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</si>
  <si>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</si>
  <si>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</si>
  <si>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</si>
  <si>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</si>
  <si>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</si>
  <si>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</si>
  <si>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</si>
  <si>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</si>
  <si>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</si>
  <si>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</si>
  <si>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</si>
  <si>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</si>
  <si>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</si>
  <si>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</si>
  <si>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</si>
  <si>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</si>
  <si>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</si>
  <si>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</si>
  <si>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</si>
  <si>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</si>
  <si>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</si>
  <si>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</si>
  <si>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</si>
  <si>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</si>
  <si>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</si>
  <si>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</si>
  <si>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</si>
  <si>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</si>
  <si>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</si>
  <si>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</si>
  <si>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</si>
  <si>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</si>
  <si>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</si>
  <si>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</si>
  <si>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</si>
  <si>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</si>
  <si>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</si>
  <si>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</si>
  <si>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</si>
  <si>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</si>
  <si>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</si>
  <si>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</si>
  <si>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</si>
  <si>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</si>
  <si>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</si>
  <si>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</si>
  <si>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</si>
  <si>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</si>
  <si>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</si>
  <si>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</si>
  <si>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</si>
  <si>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</si>
  <si>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</si>
  <si>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</si>
  <si>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</si>
  <si>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</si>
  <si>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</si>
  <si>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</si>
  <si>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</si>
  <si>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</si>
  <si>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</si>
  <si>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</si>
  <si>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</si>
  <si>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</si>
  <si>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</si>
  <si>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</si>
  <si>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</si>
  <si>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</si>
  <si>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</si>
  <si>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</si>
  <si>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</si>
  <si>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</si>
  <si>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</si>
  <si>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</si>
  <si>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</si>
  <si>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</si>
  <si>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</si>
  <si>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</si>
  <si>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</si>
  <si>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</si>
  <si>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</si>
  <si>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</si>
  <si>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</si>
  <si>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</si>
  <si>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</si>
  <si>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</si>
  <si>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</si>
  <si>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</si>
  <si>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</si>
  <si>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</si>
  <si>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</si>
  <si>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</si>
  <si>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</si>
  <si>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</si>
  <si>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</si>
  <si>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</si>
  <si>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</si>
  <si>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</si>
  <si>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</si>
  <si>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</si>
  <si>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</si>
  <si>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</si>
  <si>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</si>
  <si>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</si>
  <si>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</si>
  <si>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</si>
  <si>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</si>
  <si>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</si>
  <si>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</si>
  <si>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</si>
  <si>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</si>
  <si>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</si>
  <si>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</si>
  <si>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</si>
  <si>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</si>
  <si>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</si>
  <si>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</si>
  <si>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</si>
  <si>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</si>
  <si>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</si>
  <si>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</si>
  <si>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</si>
  <si>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</si>
  <si>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</si>
  <si>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</si>
  <si>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</si>
  <si>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</si>
  <si>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</si>
  <si>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</si>
  <si>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</si>
  <si>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</si>
  <si>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</si>
  <si>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</si>
  <si>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</si>
  <si>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</si>
  <si>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</si>
  <si>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</si>
  <si>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</si>
  <si>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</si>
  <si>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</si>
  <si>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</si>
  <si>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</si>
  <si>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</si>
  <si>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</si>
  <si>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</si>
  <si>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</si>
  <si>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</si>
  <si>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</si>
  <si>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</si>
  <si>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</si>
  <si>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</si>
  <si>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</si>
  <si>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</si>
  <si>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</si>
  <si>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</si>
  <si>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</si>
  <si>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</si>
  <si>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</si>
  <si>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</si>
  <si>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</si>
  <si>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</si>
  <si>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</si>
  <si>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</si>
  <si>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</si>
  <si>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</si>
  <si>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</si>
  <si>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</si>
  <si>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</si>
  <si>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</si>
  <si>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</si>
  <si>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</si>
  <si>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</si>
  <si>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</si>
  <si>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</si>
  <si>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</si>
  <si>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</si>
  <si>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</si>
  <si>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</si>
  <si>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</si>
  <si>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</si>
  <si>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</si>
  <si>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</si>
  <si>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</si>
  <si>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</si>
  <si>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</si>
  <si>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</si>
  <si>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</si>
  <si>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</si>
  <si>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</si>
  <si>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</si>
  <si>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</si>
  <si>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</si>
  <si>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</si>
  <si>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</si>
  <si>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</si>
  <si>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</si>
  <si>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</si>
  <si>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</si>
  <si>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</si>
  <si>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</si>
  <si>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</si>
  <si>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</si>
  <si>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</si>
  <si>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</si>
  <si>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</si>
  <si>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</si>
  <si>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</si>
  <si>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</si>
  <si>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</si>
  <si>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</si>
  <si>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</si>
  <si>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</si>
  <si>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</si>
  <si>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</si>
  <si>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</si>
  <si>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</si>
  <si>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</si>
  <si>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</si>
  <si>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</si>
  <si>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</si>
  <si>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</si>
  <si>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</si>
  <si>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</si>
  <si>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</si>
  <si>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</si>
  <si>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</si>
  <si>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</si>
  <si>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</si>
  <si>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</si>
  <si>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</si>
  <si>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</si>
  <si>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</si>
  <si>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</si>
  <si>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</si>
  <si>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</si>
  <si>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</si>
  <si>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</si>
  <si>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</si>
  <si>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</si>
  <si>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</si>
  <si>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</si>
  <si>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</si>
  <si>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</si>
  <si>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</si>
  <si>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</si>
  <si>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</si>
  <si>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</si>
  <si>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</si>
  <si>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</si>
  <si>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</si>
  <si>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</si>
  <si>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</si>
  <si>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</si>
  <si>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</si>
  <si>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</si>
  <si>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</si>
  <si>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</si>
  <si>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</si>
  <si>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</si>
  <si>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</si>
  <si>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</si>
  <si>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</si>
  <si>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</si>
  <si>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</si>
  <si>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</si>
  <si>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</si>
  <si>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</si>
  <si>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</si>
  <si>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</si>
  <si>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</si>
  <si>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</si>
  <si>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</si>
  <si>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</si>
  <si>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</si>
  <si>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</si>
  <si>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</si>
  <si>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</si>
  <si>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</si>
  <si>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</si>
  <si>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</si>
  <si>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</si>
  <si>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</si>
  <si>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</si>
  <si>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</si>
  <si>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</si>
  <si>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</si>
  <si>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</si>
  <si>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</si>
  <si>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</si>
  <si>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</si>
  <si>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</si>
  <si>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</si>
  <si>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</si>
  <si>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</si>
  <si>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</si>
  <si>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</si>
  <si>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</si>
  <si>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</si>
  <si>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</si>
  <si>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</si>
  <si>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</si>
  <si>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</si>
  <si>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</si>
  <si>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</si>
  <si>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</si>
  <si>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</si>
  <si>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</si>
  <si>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</si>
  <si>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</si>
  <si>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</si>
  <si>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</si>
  <si>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</si>
  <si>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</si>
  <si>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</si>
  <si>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</si>
  <si>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</si>
  <si>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</si>
  <si>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</si>
  <si>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</si>
  <si>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</si>
  <si>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</si>
  <si>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</si>
  <si>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</si>
  <si>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</si>
  <si>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</si>
  <si>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</si>
  <si>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</si>
  <si>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</si>
  <si>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</si>
  <si>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</si>
  <si>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</si>
  <si>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</si>
  <si>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</si>
  <si>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</si>
  <si>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</si>
  <si>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</si>
  <si>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</si>
  <si>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</si>
  <si>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</si>
  <si>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</si>
  <si>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</si>
  <si>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</si>
  <si>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</si>
  <si>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</si>
  <si>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</si>
  <si>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</si>
  <si>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</si>
  <si>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</si>
  <si>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</si>
  <si>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</si>
  <si>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</si>
  <si>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</si>
  <si>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</si>
  <si>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</si>
  <si>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</si>
  <si>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</si>
  <si>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</si>
  <si>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</si>
  <si>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</si>
  <si>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</si>
  <si>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</si>
  <si>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</si>
  <si>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</si>
  <si>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</si>
  <si>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</si>
  <si>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</si>
  <si>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</si>
  <si>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</si>
  <si>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</si>
  <si>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</si>
  <si>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</si>
  <si>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</si>
  <si>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</si>
  <si>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</si>
  <si>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</si>
  <si>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</si>
  <si>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</si>
  <si>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</si>
  <si>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</si>
  <si>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</si>
  <si>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</si>
  <si>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</si>
  <si>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</si>
  <si>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</si>
  <si>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</si>
  <si>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</si>
  <si>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</si>
  <si>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</si>
  <si>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</si>
  <si>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</si>
  <si>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</si>
  <si>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</si>
  <si>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</si>
  <si>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</si>
  <si>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</si>
  <si>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</si>
  <si>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</si>
  <si>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</si>
  <si>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</si>
  <si>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</si>
  <si>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</si>
  <si>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</si>
  <si>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</si>
  <si>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</si>
  <si>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</si>
  <si>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</si>
  <si>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</si>
  <si>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</si>
  <si>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</si>
  <si>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</si>
  <si>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</si>
  <si>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</si>
  <si>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</si>
  <si>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</si>
  <si>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</si>
  <si>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</si>
  <si>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</si>
  <si>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</si>
  <si>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</si>
  <si>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</si>
  <si>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</si>
  <si>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</si>
  <si>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</si>
  <si>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</si>
  <si>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</si>
  <si>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</si>
  <si>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</si>
  <si>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</si>
  <si>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</si>
  <si>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</si>
  <si>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</si>
  <si>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</si>
  <si>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</si>
  <si>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</si>
  <si>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</si>
  <si>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</si>
  <si>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</si>
  <si>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</si>
  <si>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</si>
  <si>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</si>
  <si>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</si>
  <si>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</si>
  <si>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</si>
  <si>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</si>
  <si>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</si>
  <si>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</si>
  <si>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</si>
  <si>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</si>
  <si>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</si>
  <si>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</si>
  <si>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</si>
  <si>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</si>
  <si>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</si>
  <si>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</si>
  <si>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</si>
  <si>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</si>
  <si>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</si>
  <si>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</si>
  <si>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</si>
  <si>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</si>
  <si>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</si>
  <si>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</si>
  <si>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</si>
  <si>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</si>
  <si>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</si>
  <si>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</si>
  <si>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</si>
  <si>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</si>
  <si>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</si>
  <si>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</si>
  <si>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</si>
  <si>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</si>
  <si>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</si>
  <si>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</si>
  <si>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</si>
  <si>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</si>
  <si>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</si>
  <si>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</si>
  <si>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</si>
  <si>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</si>
  <si>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</si>
  <si>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</si>
  <si>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</si>
  <si>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</si>
  <si>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</si>
  <si>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</si>
  <si>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</si>
  <si>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</si>
  <si>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</si>
  <si>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</si>
  <si>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</si>
  <si>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</si>
  <si>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</si>
  <si>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</si>
  <si>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</si>
  <si>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</si>
  <si>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</si>
  <si>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</si>
  <si>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</si>
  <si>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</si>
  <si>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</si>
  <si>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</si>
  <si>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</si>
  <si>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</si>
  <si>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</si>
  <si>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</si>
  <si>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</si>
  <si>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</si>
  <si>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</si>
  <si>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</si>
  <si>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</si>
  <si>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</si>
  <si>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</si>
  <si>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</si>
  <si>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</si>
  <si>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</si>
  <si>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</si>
  <si>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</si>
  <si>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</si>
  <si>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</si>
  <si>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</si>
  <si>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</si>
  <si>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</si>
  <si>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</si>
  <si>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</si>
  <si>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</si>
  <si>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</si>
  <si>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</si>
  <si>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</si>
  <si>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</si>
  <si>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</si>
  <si>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</si>
  <si>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</si>
  <si>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</si>
  <si>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</si>
  <si>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</si>
  <si>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</si>
  <si>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</si>
  <si>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</si>
  <si>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</si>
  <si>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</si>
  <si>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</si>
  <si>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</si>
  <si>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</si>
  <si>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</si>
  <si>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</si>
  <si>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</si>
  <si>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</si>
  <si>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</si>
  <si>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</si>
  <si>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</si>
  <si>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</si>
  <si>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</si>
  <si>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</si>
  <si>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</si>
  <si>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</si>
  <si>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</si>
  <si>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</si>
  <si>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</si>
  <si>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</si>
  <si>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</si>
  <si>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</si>
  <si>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</si>
  <si>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</si>
  <si>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</si>
  <si>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</si>
  <si>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</si>
  <si>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</si>
  <si>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</si>
  <si>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</si>
  <si>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</si>
  <si>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</si>
  <si>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</si>
  <si>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</si>
  <si>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</si>
  <si>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</si>
  <si>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</si>
  <si>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</si>
  <si>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</si>
  <si>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</si>
  <si>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</si>
  <si>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</si>
  <si>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</si>
  <si>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</si>
  <si>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</si>
  <si>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</si>
  <si>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</si>
  <si>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</si>
  <si>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</si>
  <si>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</si>
  <si>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</si>
  <si>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</si>
  <si>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</si>
  <si>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</si>
  <si>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</si>
  <si>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</si>
  <si>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</si>
  <si>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</si>
  <si>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</si>
  <si>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</si>
  <si>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</si>
  <si>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</si>
  <si>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</si>
  <si>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</si>
  <si>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</si>
  <si>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</si>
  <si>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</si>
  <si>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</si>
  <si>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</si>
  <si>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</si>
  <si>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</si>
  <si>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</si>
  <si>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</si>
  <si>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</si>
  <si>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</si>
  <si>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</si>
  <si>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</si>
  <si>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</si>
  <si>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</si>
  <si>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</si>
  <si>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</si>
  <si>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</si>
  <si>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</si>
  <si>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</si>
  <si>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</si>
  <si>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</si>
  <si>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</si>
  <si>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</si>
  <si>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</si>
  <si>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</si>
  <si>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</si>
  <si>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</si>
  <si>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</si>
  <si>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</si>
  <si>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</si>
  <si>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</si>
  <si>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</si>
  <si>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</si>
  <si>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</si>
  <si>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</si>
  <si>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</si>
  <si>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</si>
  <si>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</si>
  <si>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</si>
  <si>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</si>
  <si>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</si>
  <si>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</si>
  <si>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</si>
  <si>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</si>
  <si>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</si>
  <si>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</si>
  <si>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</si>
  <si>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</si>
  <si>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</si>
  <si>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</si>
  <si>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</si>
  <si>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</si>
  <si>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</si>
  <si>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</si>
  <si>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</si>
  <si>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</si>
  <si>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</si>
  <si>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</si>
  <si>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</si>
  <si>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</si>
  <si>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</si>
  <si>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</si>
  <si>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</si>
  <si>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</si>
  <si>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</si>
  <si>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</si>
  <si>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</si>
  <si>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</si>
  <si>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</si>
  <si>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</si>
  <si>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</si>
  <si>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</si>
  <si>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</si>
  <si>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</si>
  <si>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</si>
  <si>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</si>
  <si>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</si>
  <si>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</si>
  <si>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</si>
  <si>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</si>
  <si>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</si>
  <si>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</si>
  <si>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</si>
  <si>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</si>
  <si>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</si>
  <si>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</si>
  <si>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</si>
  <si>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</si>
  <si>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</si>
  <si>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</si>
  <si>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</si>
  <si>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</si>
  <si>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</si>
  <si>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</si>
  <si>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</si>
  <si>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</si>
  <si>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</si>
  <si>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</si>
  <si>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</si>
  <si>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</si>
  <si>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</si>
  <si>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</si>
  <si>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</si>
  <si>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</si>
  <si>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</si>
  <si>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</si>
  <si>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</si>
  <si>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</si>
  <si>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</si>
  <si>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</si>
  <si>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</si>
  <si>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</si>
  <si>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</si>
  <si>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</si>
  <si>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</si>
  <si>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</si>
  <si>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</si>
  <si>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</si>
  <si>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</si>
  <si>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</si>
  <si>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</si>
  <si>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</si>
  <si>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</si>
  <si>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</si>
  <si>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</si>
  <si>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</si>
  <si>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</si>
  <si>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</si>
  <si>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</si>
  <si>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</si>
  <si>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</si>
  <si>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</si>
  <si>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</si>
  <si>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</si>
  <si>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</si>
  <si>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</si>
  <si>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</si>
  <si>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</si>
  <si>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</si>
  <si>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</si>
  <si>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</si>
  <si>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</si>
  <si>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</si>
  <si>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</si>
  <si>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</si>
  <si>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</si>
  <si>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</si>
  <si>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</si>
  <si>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</si>
  <si>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</si>
  <si>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</si>
  <si>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</si>
  <si>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</si>
  <si>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</si>
  <si>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</si>
  <si>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</si>
  <si>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</si>
  <si>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</si>
  <si>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</si>
  <si>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</si>
  <si>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</si>
  <si>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</si>
  <si>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</si>
  <si>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</si>
  <si>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</si>
  <si>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</si>
  <si>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</si>
  <si>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</si>
  <si>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</si>
  <si>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</si>
  <si>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</si>
  <si>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</si>
  <si>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</si>
  <si>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</si>
  <si>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</si>
  <si>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</si>
  <si>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</si>
  <si>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</si>
  <si>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</si>
  <si>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</si>
  <si>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</si>
  <si>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</si>
  <si>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</si>
  <si>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</si>
  <si>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</si>
  <si>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</si>
  <si>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</si>
  <si>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</si>
  <si>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</si>
  <si>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</si>
  <si>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</si>
  <si>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</si>
  <si>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</si>
  <si>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</si>
  <si>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</si>
  <si>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</si>
  <si>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</si>
  <si>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</si>
  <si>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</si>
  <si>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</si>
  <si>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</si>
  <si>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</si>
  <si>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</si>
  <si>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</si>
  <si>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</si>
  <si>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</si>
  <si>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</si>
  <si>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</si>
  <si>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</si>
  <si>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</si>
  <si>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</si>
  <si>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</si>
  <si>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</si>
  <si>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</si>
  <si>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</si>
  <si>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</si>
  <si>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</si>
  <si>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</si>
  <si>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</si>
  <si>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</si>
  <si>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</si>
  <si>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</si>
  <si>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</si>
  <si>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</si>
  <si>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</si>
  <si>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</si>
  <si>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</si>
  <si>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</si>
  <si>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</si>
  <si>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</si>
  <si>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</si>
  <si>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</si>
  <si>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</si>
  <si>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</si>
  <si>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</si>
  <si>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</si>
  <si>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</si>
  <si>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</si>
  <si>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</si>
  <si>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</si>
  <si>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</si>
  <si>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</si>
  <si>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</si>
  <si>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</si>
  <si>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</si>
  <si>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</si>
  <si>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</si>
  <si>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</si>
  <si>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</si>
  <si>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</si>
  <si>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</si>
  <si>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</si>
  <si>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</si>
  <si>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</si>
  <si>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</si>
  <si>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</si>
  <si>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</si>
  <si>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</si>
  <si>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</si>
  <si>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</si>
  <si>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</si>
  <si>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</si>
  <si>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</si>
  <si>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</si>
  <si>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</si>
  <si>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</si>
  <si>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</si>
  <si>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</si>
  <si>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</si>
  <si>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</si>
  <si>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</si>
  <si>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</si>
  <si>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</si>
  <si>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</si>
  <si>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</si>
  <si>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</si>
  <si>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</si>
  <si>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</si>
  <si>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</si>
  <si>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</si>
  <si>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</si>
  <si>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</si>
  <si>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</si>
  <si>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</si>
  <si>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</si>
  <si>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</si>
  <si>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</si>
  <si>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</si>
  <si>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</si>
  <si>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</si>
  <si>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</si>
  <si>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</si>
  <si>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</si>
  <si>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</si>
  <si>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</si>
  <si>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</si>
  <si>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</si>
  <si>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</si>
  <si>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</si>
  <si>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</si>
  <si>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</si>
  <si>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</si>
  <si>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</si>
  <si>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</si>
  <si>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</si>
  <si>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</si>
  <si>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</si>
  <si>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</si>
  <si>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</si>
  <si>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</si>
  <si>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</si>
  <si>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</si>
  <si>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</si>
  <si>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</si>
  <si>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</si>
  <si>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</si>
  <si>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</si>
  <si>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</si>
  <si>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</si>
  <si>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</si>
  <si>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</si>
  <si>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</si>
  <si>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</si>
  <si>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</si>
  <si>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</si>
  <si>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</si>
  <si>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</si>
  <si>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</si>
  <si>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</si>
  <si>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</si>
  <si>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</si>
  <si>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</si>
  <si>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</si>
  <si>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</si>
  <si>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</si>
  <si>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</si>
  <si>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</si>
  <si>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</si>
  <si>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</si>
  <si>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</si>
  <si>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</si>
  <si>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</si>
  <si>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</si>
  <si>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</si>
  <si>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</si>
  <si>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</si>
  <si>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</si>
  <si>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</si>
  <si>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</si>
  <si>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</si>
  <si>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</si>
  <si>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</si>
  <si>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</si>
  <si>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</si>
  <si>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</si>
  <si>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</si>
  <si>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</si>
  <si>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</si>
  <si>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</si>
  <si>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</si>
  <si>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</si>
  <si>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</si>
  <si>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</si>
  <si>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</si>
  <si>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</si>
  <si>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</si>
  <si>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</si>
  <si>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</si>
  <si>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</si>
  <si>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</si>
  <si>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</si>
  <si>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</si>
  <si>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</si>
  <si>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</si>
  <si>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</si>
  <si>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</si>
  <si>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</si>
  <si>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</si>
  <si>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</si>
  <si>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</si>
  <si>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</si>
  <si>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</si>
  <si>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</si>
  <si>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</si>
  <si>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</si>
  <si>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</si>
  <si>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</si>
  <si>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</si>
  <si>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</si>
  <si>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</si>
  <si>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</si>
  <si>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</si>
  <si>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</si>
  <si>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</si>
  <si>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</si>
  <si>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</si>
  <si>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</si>
  <si>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</si>
  <si>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</si>
  <si>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</si>
  <si>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</si>
  <si>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</si>
  <si>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</si>
  <si>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</si>
  <si>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</si>
  <si>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</si>
  <si>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</si>
  <si>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</si>
  <si>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</si>
  <si>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</si>
  <si>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</si>
  <si>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</si>
  <si>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</si>
  <si>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</si>
  <si>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</si>
  <si>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</si>
  <si>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</si>
  <si>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</si>
  <si>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</si>
  <si>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</si>
  <si>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</si>
  <si>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</si>
  <si>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</si>
  <si>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</si>
  <si>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</si>
  <si>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</si>
  <si>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</si>
  <si>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</si>
  <si>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</si>
  <si>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</si>
  <si>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</si>
  <si>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</si>
  <si>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</si>
  <si>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</si>
  <si>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</si>
  <si>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</si>
  <si>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</si>
  <si>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</si>
  <si>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</si>
  <si>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</si>
  <si>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</si>
  <si>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</si>
  <si>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</si>
  <si>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</si>
  <si>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</si>
  <si>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</si>
  <si>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</si>
  <si>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</si>
  <si>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</si>
  <si>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</si>
  <si>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</si>
  <si>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</si>
  <si>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</si>
  <si>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</si>
  <si>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</si>
  <si>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</si>
  <si>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</si>
  <si>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</si>
  <si>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</si>
  <si>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</si>
  <si>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</si>
  <si>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</si>
  <si>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</si>
  <si>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</si>
  <si>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</si>
  <si>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</si>
  <si>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</si>
  <si>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</si>
  <si>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</si>
  <si>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</si>
  <si>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</si>
  <si>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</si>
  <si>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</si>
  <si>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</si>
  <si>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</si>
  <si>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</si>
  <si>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</si>
  <si>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</si>
  <si>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</si>
  <si>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</si>
  <si>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</si>
  <si>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</si>
  <si>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</si>
  <si>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</si>
  <si>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</si>
  <si>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</si>
  <si>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</si>
  <si>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</si>
  <si>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</si>
  <si>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</si>
  <si>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</si>
  <si>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</si>
  <si>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</si>
  <si>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</si>
  <si>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</si>
  <si>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</si>
  <si>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</si>
  <si>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</si>
  <si>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</si>
  <si>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</si>
  <si>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</si>
  <si>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</si>
  <si>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</si>
  <si>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</si>
  <si>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</si>
  <si>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</si>
  <si>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</si>
  <si>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</si>
  <si>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</si>
  <si>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</si>
  <si>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</si>
  <si>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</si>
  <si>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</si>
  <si>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</si>
  <si>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</si>
  <si>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</si>
  <si>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</si>
  <si>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</si>
  <si>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</si>
  <si>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</si>
  <si>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</si>
  <si>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</si>
  <si>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</si>
  <si>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</si>
  <si>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</si>
  <si>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</si>
  <si>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</si>
  <si>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</si>
  <si>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</si>
  <si>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</si>
  <si>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</si>
  <si>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</si>
  <si>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</si>
  <si>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</si>
  <si>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</si>
  <si>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</si>
  <si>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</si>
  <si>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</si>
  <si>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</si>
  <si>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</si>
  <si>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</si>
  <si>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</si>
  <si>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</si>
  <si>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</si>
  <si>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</si>
  <si>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</si>
  <si>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</si>
  <si>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</si>
  <si>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</si>
  <si>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</si>
  <si>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</si>
  <si>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</si>
  <si>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</si>
  <si>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</si>
  <si>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</si>
  <si>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</si>
  <si>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</si>
  <si>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</si>
  <si>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</si>
  <si>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</si>
  <si>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</si>
  <si>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</si>
  <si>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</si>
  <si>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</si>
  <si>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</si>
  <si>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</si>
  <si>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</si>
  <si>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</si>
  <si>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</si>
  <si>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</si>
  <si>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</si>
  <si>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</si>
  <si>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</si>
  <si>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</si>
  <si>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</si>
  <si>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</si>
  <si>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</si>
  <si>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</si>
  <si>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</si>
  <si>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</si>
  <si>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</si>
  <si>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</si>
  <si>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</si>
  <si>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</si>
  <si>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</si>
  <si>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</si>
  <si>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</si>
  <si>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</si>
  <si>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</si>
  <si>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</si>
  <si>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</si>
  <si>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</si>
  <si>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</si>
  <si>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</si>
  <si>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</si>
  <si>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</si>
  <si>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</si>
  <si>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</si>
  <si>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</si>
  <si>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</si>
  <si>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</si>
  <si>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</si>
  <si>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</si>
  <si>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</si>
  <si>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</si>
  <si>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</si>
  <si>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</si>
  <si>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</si>
  <si>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</si>
  <si>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</si>
  <si>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</si>
  <si>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</si>
  <si>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</si>
  <si>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</si>
  <si>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</si>
  <si>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</si>
  <si>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</si>
  <si>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</si>
  <si>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</si>
  <si>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</si>
  <si>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</si>
  <si>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</si>
  <si>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</si>
  <si>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</si>
  <si>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</si>
  <si>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</si>
  <si>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</si>
  <si>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</si>
  <si>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</si>
  <si>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</si>
  <si>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</si>
  <si>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</si>
  <si>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</si>
  <si>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</si>
  <si>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</si>
  <si>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</si>
  <si>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</si>
  <si>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</si>
  <si>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</si>
  <si>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</si>
  <si>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</si>
  <si>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</si>
  <si>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</si>
  <si>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</si>
  <si>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</si>
  <si>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</si>
  <si>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</si>
  <si>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</si>
  <si>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</si>
  <si>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</si>
  <si>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</si>
  <si>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</si>
  <si>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</si>
  <si>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</si>
  <si>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</si>
  <si>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</si>
  <si>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</si>
  <si>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</si>
  <si>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</si>
  <si>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</si>
  <si>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</si>
  <si>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</si>
  <si>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</si>
  <si>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</si>
  <si>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</si>
  <si>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</si>
  <si>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</si>
  <si>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</si>
  <si>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</si>
  <si>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</si>
  <si>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</si>
  <si>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</si>
  <si>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</si>
  <si>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</si>
  <si>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</si>
  <si>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</si>
  <si>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</si>
  <si>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</si>
  <si>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</si>
  <si>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</si>
  <si>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</si>
  <si>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</si>
  <si>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</si>
  <si>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</si>
  <si>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</si>
  <si>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</si>
  <si>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</si>
  <si>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</si>
  <si>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</si>
  <si>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</si>
  <si>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</si>
  <si>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</si>
  <si>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</si>
  <si>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</si>
  <si>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</si>
  <si>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</si>
  <si>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</si>
  <si>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</si>
  <si>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</si>
  <si>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</si>
  <si>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</si>
  <si>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</si>
  <si>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</si>
  <si>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</si>
  <si>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</si>
  <si>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</si>
  <si>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</si>
  <si>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</si>
  <si>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</si>
  <si>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</si>
  <si>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</si>
  <si>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</si>
  <si>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</si>
  <si>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</si>
  <si>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</si>
  <si>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</si>
  <si>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</si>
  <si>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</si>
  <si>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</si>
  <si>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</si>
  <si>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</si>
  <si>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</si>
  <si>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</si>
  <si>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</si>
  <si>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</si>
  <si>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</si>
  <si>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</si>
  <si>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</si>
  <si>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</si>
  <si>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</si>
  <si>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</si>
  <si>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</si>
  <si>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</si>
  <si>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</si>
  <si>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</si>
  <si>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</si>
  <si>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</si>
  <si>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</si>
  <si>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</si>
  <si>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</si>
  <si>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</si>
  <si>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</si>
  <si>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</si>
  <si>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</si>
  <si>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</si>
  <si>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</si>
  <si>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</si>
  <si>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</si>
  <si>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</si>
  <si>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</si>
  <si>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</si>
  <si>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</si>
  <si>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</si>
  <si>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</si>
  <si>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</si>
  <si>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</si>
  <si>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</si>
  <si>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</si>
  <si>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</si>
  <si>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</si>
  <si>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</si>
  <si>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</si>
  <si>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</si>
  <si>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</si>
  <si>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</si>
  <si>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</si>
  <si>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</si>
  <si>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</si>
  <si>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</si>
  <si>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</si>
  <si>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</si>
  <si>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</si>
  <si>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</si>
  <si>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</si>
  <si>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</si>
  <si>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</si>
  <si>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</si>
  <si>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</si>
  <si>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</si>
  <si>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</si>
  <si>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</si>
  <si>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</si>
  <si>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</si>
  <si>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</si>
  <si>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</si>
  <si>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</si>
  <si>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</si>
  <si>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</si>
  <si>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</si>
  <si>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</si>
  <si>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</si>
  <si>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</si>
  <si>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</si>
  <si>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</si>
  <si>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</si>
  <si>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</si>
  <si>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</si>
  <si>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</si>
  <si>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</si>
  <si>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</si>
  <si>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</si>
  <si>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</si>
  <si>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</si>
  <si>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</si>
  <si>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</si>
  <si>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</si>
  <si>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</si>
  <si>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</si>
  <si>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</si>
  <si>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</si>
  <si>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</si>
  <si>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</si>
  <si>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</si>
  <si>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</si>
  <si>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</si>
  <si>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</si>
  <si>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</si>
  <si>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</si>
  <si>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</si>
  <si>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</si>
  <si>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</si>
  <si>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</si>
  <si>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</si>
  <si>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</si>
  <si>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</si>
  <si>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</si>
  <si>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</si>
  <si>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</si>
  <si>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</si>
  <si>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</si>
  <si>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</si>
  <si>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</si>
  <si>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</si>
  <si>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</si>
  <si>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</si>
  <si>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</si>
  <si>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</si>
  <si>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</si>
  <si>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</si>
  <si>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</si>
  <si>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</si>
  <si>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</si>
  <si>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</si>
  <si>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</si>
  <si>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</si>
  <si>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</si>
  <si>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</si>
  <si>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</si>
  <si>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</si>
  <si>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</si>
  <si>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</si>
  <si>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</si>
  <si>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</si>
  <si>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</si>
  <si>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</si>
  <si>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</si>
  <si>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</si>
  <si>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</si>
  <si>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</si>
  <si>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</si>
  <si>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</si>
  <si>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</si>
  <si>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</si>
  <si>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</si>
  <si>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</si>
  <si>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</si>
  <si>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</si>
  <si>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</si>
  <si>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</si>
  <si>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</si>
  <si>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</si>
  <si>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</si>
  <si>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</si>
  <si>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</si>
  <si>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</si>
  <si>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</si>
  <si>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</si>
  <si>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</si>
  <si>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</si>
  <si>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</si>
  <si>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</si>
  <si>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</si>
  <si>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</si>
  <si>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</si>
  <si>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</si>
  <si>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</si>
  <si>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</si>
  <si>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</si>
  <si>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</si>
  <si>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</si>
  <si>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</si>
  <si>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</si>
  <si>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</si>
  <si>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</si>
  <si>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</si>
  <si>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</si>
  <si>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</si>
  <si>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</si>
  <si>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</si>
  <si>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</si>
  <si>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</si>
  <si>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</si>
  <si>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</si>
  <si>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</si>
  <si>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</si>
  <si>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</si>
  <si>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</si>
  <si>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</si>
  <si>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</si>
  <si>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</si>
  <si>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</si>
  <si>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</si>
  <si>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</si>
  <si>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</si>
  <si>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</si>
  <si>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</si>
  <si>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</si>
  <si>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</si>
  <si>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</si>
  <si>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</si>
  <si>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</si>
  <si>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</si>
  <si>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</si>
  <si>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</si>
  <si>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</si>
  <si>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</si>
  <si>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</si>
  <si>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</si>
  <si>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</si>
  <si>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</si>
  <si>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</si>
  <si>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</si>
  <si>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</si>
  <si>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</si>
  <si>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</si>
  <si>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</si>
  <si>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</si>
  <si>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</si>
  <si>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</si>
  <si>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</si>
  <si>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</si>
  <si>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</si>
  <si>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</si>
  <si>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</si>
  <si>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</si>
  <si>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</si>
  <si>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</si>
  <si>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</si>
  <si>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</si>
  <si>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</si>
  <si>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</si>
  <si>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</si>
  <si>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</si>
  <si>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</si>
  <si>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</si>
  <si>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</si>
  <si>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</si>
  <si>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</si>
  <si>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</si>
  <si>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</si>
  <si>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</si>
  <si>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</si>
  <si>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</si>
  <si>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</si>
  <si>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</si>
  <si>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</si>
  <si>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</si>
  <si>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</si>
  <si>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</si>
  <si>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</si>
  <si>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</si>
  <si>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</si>
  <si>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</si>
  <si>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</si>
  <si>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</si>
  <si>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</si>
  <si>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</si>
  <si>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</si>
  <si>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</si>
  <si>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</si>
  <si>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</si>
  <si>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</si>
  <si>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</si>
  <si>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</si>
  <si>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</si>
  <si>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</si>
  <si>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</si>
  <si>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</si>
  <si>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</si>
  <si>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</si>
  <si>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</si>
  <si>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</si>
  <si>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</si>
  <si>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</si>
  <si>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</si>
  <si>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</si>
  <si>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</si>
  <si>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</si>
  <si>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</si>
  <si>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</si>
  <si>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</si>
  <si>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</si>
  <si>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</si>
  <si>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</si>
  <si>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</si>
  <si>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</si>
  <si>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</si>
  <si>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</si>
  <si>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</si>
  <si>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</si>
  <si>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</si>
  <si>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</si>
  <si>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</si>
  <si>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</si>
  <si>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</si>
  <si>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</si>
  <si>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</si>
  <si>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</si>
  <si>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</si>
  <si>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</si>
  <si>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</si>
  <si>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</si>
  <si>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</si>
  <si>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</si>
  <si>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</si>
  <si>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</si>
  <si>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</si>
  <si>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</si>
  <si>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</si>
  <si>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</si>
  <si>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</si>
  <si>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</si>
  <si>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</si>
  <si>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</si>
  <si>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</si>
  <si>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</si>
  <si>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</si>
  <si>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</si>
  <si>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</si>
  <si>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</si>
  <si>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</si>
  <si>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</si>
  <si>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</si>
  <si>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</si>
  <si>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</si>
  <si>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</si>
  <si>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</si>
  <si>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</si>
  <si>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</si>
  <si>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</si>
  <si>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</si>
  <si>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</si>
  <si>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</si>
  <si>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</si>
  <si>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</si>
  <si>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</si>
  <si>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</si>
  <si>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</si>
  <si>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</si>
  <si>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</si>
  <si>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</si>
  <si>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</si>
  <si>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</si>
  <si>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</si>
  <si>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</si>
  <si>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</si>
  <si>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</si>
  <si>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</si>
  <si>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</si>
  <si>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</si>
  <si>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</si>
  <si>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</si>
  <si>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</si>
  <si>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</si>
  <si>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</si>
  <si>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</si>
  <si>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</si>
  <si>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</si>
  <si>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</si>
  <si>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</si>
  <si>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</si>
  <si>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</si>
  <si>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</si>
  <si>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</si>
  <si>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</si>
  <si>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</si>
  <si>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</si>
  <si>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</si>
  <si>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</si>
  <si>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</si>
  <si>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</si>
  <si>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</si>
  <si>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</si>
  <si>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</si>
  <si>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</si>
  <si>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</si>
  <si>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</si>
  <si>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</si>
  <si>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</si>
  <si>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</si>
  <si>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</si>
  <si>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</si>
  <si>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</si>
  <si>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</si>
  <si>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</si>
  <si>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</si>
  <si>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</si>
  <si>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</si>
  <si>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</si>
  <si>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</si>
  <si>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</si>
  <si>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</si>
  <si>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</si>
  <si>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</si>
  <si>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</si>
  <si>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</si>
  <si>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</si>
  <si>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</si>
  <si>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</si>
  <si>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</si>
  <si>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</si>
  <si>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</si>
  <si>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</si>
  <si>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</si>
  <si>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</si>
  <si>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</si>
  <si>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</si>
  <si>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</si>
  <si>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</si>
  <si>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</si>
  <si>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</si>
  <si>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</si>
  <si>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</si>
  <si>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</si>
  <si>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</si>
  <si>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</si>
  <si>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</si>
  <si>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</si>
  <si>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</si>
  <si>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</si>
  <si>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</si>
  <si>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</si>
  <si>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</si>
  <si>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</si>
  <si>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</si>
  <si>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</si>
  <si>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</si>
  <si>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</si>
  <si>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</si>
  <si>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</si>
  <si>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</si>
  <si>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</si>
  <si>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</si>
  <si>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</si>
  <si>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</si>
  <si>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</si>
  <si>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</si>
  <si>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</si>
  <si>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</si>
  <si>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</si>
  <si>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</si>
  <si>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</si>
  <si>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</si>
  <si>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</si>
  <si>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</si>
  <si>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</si>
  <si>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</si>
  <si>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</si>
  <si>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</si>
  <si>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</si>
  <si>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</si>
  <si>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</si>
  <si>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</si>
  <si>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</si>
  <si>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</si>
  <si>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</si>
  <si>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</si>
  <si>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</si>
  <si>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</si>
  <si>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</si>
  <si>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</si>
  <si>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</si>
  <si>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</si>
  <si>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</si>
  <si>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</si>
  <si>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</si>
  <si>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</si>
  <si>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</si>
  <si>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</si>
  <si>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</si>
  <si>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</si>
  <si>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</si>
  <si>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</si>
  <si>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</si>
  <si>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</si>
  <si>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</si>
  <si>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</si>
  <si>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</si>
  <si>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</si>
  <si>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</si>
  <si>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</si>
  <si>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</si>
  <si>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</si>
  <si>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</si>
  <si>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</si>
  <si>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</si>
  <si>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</si>
  <si>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</si>
  <si>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</si>
  <si>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</si>
  <si>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</si>
  <si>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</si>
  <si>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</si>
  <si>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</si>
  <si>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</si>
  <si>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</si>
  <si>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</si>
  <si>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</si>
  <si>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</si>
  <si>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</si>
  <si>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</si>
  <si>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</si>
  <si>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</si>
  <si>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</si>
  <si>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</si>
  <si>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</si>
  <si>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</si>
  <si>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</si>
  <si>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</si>
  <si>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</si>
  <si>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</si>
  <si>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</si>
  <si>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</si>
  <si>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</si>
  <si>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</si>
  <si>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</si>
  <si>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</si>
  <si>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</si>
  <si>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</si>
  <si>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</si>
  <si>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</si>
  <si>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</si>
  <si>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</si>
  <si>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</si>
  <si>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</si>
  <si>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</si>
  <si>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</si>
  <si>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</si>
  <si>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</si>
  <si>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</si>
  <si>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</si>
  <si>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</si>
  <si>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</si>
  <si>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</si>
  <si>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</si>
  <si>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</si>
  <si>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</si>
  <si>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</si>
  <si>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</si>
  <si>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</si>
  <si>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</si>
  <si>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</si>
  <si>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</si>
  <si>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</si>
  <si>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</si>
  <si>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</si>
  <si>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</si>
  <si>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</si>
  <si>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</si>
  <si>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</si>
  <si>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</si>
  <si>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</si>
  <si>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</si>
  <si>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</si>
  <si>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</si>
  <si>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</si>
  <si>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</si>
  <si>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</si>
  <si>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</si>
  <si>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</si>
  <si>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</si>
  <si>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</si>
  <si>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</si>
  <si>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</si>
  <si>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</si>
  <si>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</si>
  <si>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</si>
  <si>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</si>
  <si>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</si>
  <si>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</si>
  <si>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</si>
  <si>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</si>
  <si>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</si>
  <si>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</si>
  <si>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</si>
  <si>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</si>
  <si>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</si>
  <si>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</si>
  <si>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</si>
  <si>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</si>
  <si>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</si>
  <si>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</si>
  <si>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</si>
  <si>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</si>
  <si>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</si>
  <si>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</si>
  <si>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</si>
  <si>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</si>
  <si>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</si>
  <si>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</si>
  <si>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</si>
  <si>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</si>
  <si>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</si>
  <si>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</si>
  <si>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</si>
  <si>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</si>
  <si>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</si>
  <si>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</si>
  <si>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</si>
  <si>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</si>
  <si>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</si>
  <si>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</si>
  <si>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</si>
  <si>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</si>
  <si>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</si>
  <si>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</si>
  <si>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</si>
  <si>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</si>
  <si>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</si>
  <si>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</si>
  <si>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</si>
  <si>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</si>
  <si>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</si>
  <si>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</si>
  <si>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</si>
  <si>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</si>
  <si>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</si>
  <si>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</si>
  <si>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</si>
  <si>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</si>
  <si>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</si>
  <si>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</si>
  <si>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</si>
  <si>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</si>
  <si>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</si>
  <si>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</si>
  <si>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</si>
  <si>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</si>
  <si>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</si>
  <si>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</si>
  <si>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</si>
  <si>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</si>
  <si>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</si>
  <si>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</si>
  <si>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</si>
  <si>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</si>
  <si>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</si>
  <si>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</si>
  <si>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</si>
  <si>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</si>
  <si>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</si>
  <si>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</si>
  <si>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</si>
  <si>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</si>
  <si>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</si>
  <si>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</si>
  <si>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</si>
  <si>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</si>
  <si>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</si>
  <si>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</si>
  <si>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</si>
  <si>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</si>
  <si>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</si>
  <si>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</si>
  <si>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</si>
  <si>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</si>
  <si>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</si>
  <si>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</si>
  <si>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</si>
  <si>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</si>
  <si>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</si>
  <si>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</si>
  <si>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</si>
  <si>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</si>
  <si>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</si>
  <si>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</si>
  <si>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</si>
  <si>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</si>
  <si>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</si>
  <si>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</si>
  <si>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</si>
  <si>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</si>
  <si>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</si>
  <si>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</si>
  <si>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</si>
  <si>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</si>
  <si>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</si>
  <si>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</si>
  <si>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</si>
  <si>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</si>
  <si>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</si>
  <si>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</si>
  <si>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</si>
  <si>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</si>
  <si>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</si>
  <si>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</si>
  <si>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</si>
  <si>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</si>
  <si>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</si>
  <si>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</si>
  <si>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</si>
  <si>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</si>
  <si>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</si>
  <si>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</si>
  <si>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</si>
  <si>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</si>
  <si>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</si>
  <si>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</si>
  <si>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</si>
  <si>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</si>
  <si>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</si>
  <si>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</si>
  <si>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</si>
  <si>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</si>
  <si>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</si>
  <si>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</si>
  <si>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</si>
  <si>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</si>
  <si>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</si>
  <si>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</si>
  <si>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</si>
  <si>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</si>
  <si>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</si>
  <si>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</si>
  <si>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</si>
  <si>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</si>
  <si>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</si>
  <si>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</si>
  <si>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</si>
  <si>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</si>
  <si>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</si>
  <si>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</si>
  <si>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</si>
  <si>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</si>
  <si>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</si>
  <si>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</si>
  <si>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</si>
  <si>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</si>
  <si>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</si>
  <si>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</si>
  <si>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</si>
  <si>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</si>
  <si>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</si>
  <si>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</si>
  <si>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</si>
  <si>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</si>
  <si>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</si>
  <si>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</si>
  <si>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</si>
  <si>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</si>
  <si>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</si>
  <si>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</si>
  <si>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</si>
  <si>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</si>
  <si>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</si>
  <si>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</si>
  <si>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</si>
  <si>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</si>
  <si>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</si>
  <si>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</si>
  <si>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</si>
  <si>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</si>
  <si>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</si>
  <si>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</si>
  <si>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</si>
  <si>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</si>
  <si>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</si>
  <si>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</si>
  <si>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</si>
  <si>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</si>
  <si>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</si>
  <si>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</si>
  <si>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</si>
  <si>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</si>
  <si>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</si>
  <si>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</si>
  <si>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</si>
  <si>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</si>
  <si>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</si>
  <si>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</si>
  <si>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</si>
  <si>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</si>
  <si>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</si>
  <si>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</si>
  <si>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</si>
  <si>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</si>
  <si>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</si>
  <si>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</si>
  <si>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</si>
  <si>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</si>
  <si>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</si>
  <si>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</si>
  <si>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</si>
  <si>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</si>
  <si>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</si>
  <si>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</si>
  <si>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</si>
  <si>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</si>
  <si>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</si>
  <si>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</si>
  <si>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</si>
  <si>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</si>
  <si>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</si>
  <si>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</si>
  <si>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</si>
  <si>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</si>
  <si>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</si>
  <si>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</si>
  <si>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</si>
  <si>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</si>
  <si>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</si>
  <si>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</si>
  <si>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</si>
  <si>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</si>
  <si>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</si>
  <si>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</si>
  <si>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</si>
  <si>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</si>
  <si>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</si>
  <si>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</si>
  <si>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</si>
  <si>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</si>
  <si>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</si>
  <si>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</si>
  <si>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</si>
  <si>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</si>
  <si>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</si>
  <si>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</si>
  <si>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</si>
  <si>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</si>
  <si>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</si>
  <si>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</si>
  <si>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</si>
  <si>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</si>
  <si>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</si>
  <si>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</si>
  <si>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</si>
  <si>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</si>
  <si>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</si>
  <si>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</si>
  <si>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</si>
  <si>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</si>
  <si>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</si>
  <si>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</si>
  <si>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</si>
  <si>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</si>
  <si>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</si>
  <si>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</si>
  <si>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</si>
  <si>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</si>
  <si>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</si>
  <si>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</si>
  <si>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</si>
  <si>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</si>
  <si>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</si>
  <si>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</si>
  <si>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</si>
  <si>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</si>
  <si>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</si>
  <si>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</si>
  <si>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</si>
  <si>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</si>
  <si>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</si>
  <si>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</si>
  <si>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</si>
  <si>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</si>
  <si>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</si>
  <si>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</si>
  <si>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</si>
  <si>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</si>
  <si>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</si>
  <si>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</si>
  <si>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</si>
  <si>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</si>
  <si>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</si>
  <si>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</si>
  <si>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</si>
  <si>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</si>
  <si>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</si>
  <si>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</si>
  <si>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</si>
  <si>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</si>
  <si>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</si>
  <si>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</si>
  <si>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</si>
  <si>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</si>
  <si>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</si>
  <si>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</si>
  <si>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</si>
  <si>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</si>
  <si>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</si>
  <si>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</si>
  <si>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</si>
  <si>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</si>
  <si>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</si>
  <si>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</si>
  <si>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</si>
  <si>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</si>
  <si>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</si>
  <si>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</si>
  <si>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</si>
  <si>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</si>
  <si>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</si>
  <si>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</si>
  <si>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</si>
  <si>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</si>
  <si>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</si>
  <si>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</si>
  <si>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</si>
  <si>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</si>
  <si>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</si>
  <si>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</si>
  <si>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</si>
  <si>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</si>
  <si>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</si>
  <si>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</si>
  <si>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</si>
  <si>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</si>
  <si>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</si>
  <si>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</si>
  <si>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</si>
  <si>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</si>
  <si>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</si>
  <si>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</si>
  <si>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</si>
  <si>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</si>
  <si>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</si>
  <si>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</si>
  <si>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</si>
  <si>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</si>
  <si>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</si>
  <si>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</si>
  <si>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</si>
  <si>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</si>
  <si>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</si>
  <si>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</si>
  <si>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</si>
  <si>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</si>
  <si>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</si>
  <si>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</si>
  <si>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</si>
  <si>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</si>
  <si>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</si>
  <si>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</si>
  <si>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</si>
  <si>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</si>
  <si>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</si>
  <si>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</si>
  <si>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</si>
  <si>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</si>
  <si>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</si>
  <si>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</si>
  <si>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</si>
  <si>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</si>
  <si>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</si>
  <si>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</si>
  <si>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</si>
  <si>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</si>
  <si>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</si>
  <si>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</si>
  <si>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</si>
  <si>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</si>
  <si>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</si>
  <si>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</si>
  <si>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</si>
  <si>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</si>
  <si>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</si>
  <si>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</si>
  <si>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</si>
  <si>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</si>
  <si>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</si>
  <si>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</si>
  <si>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</si>
  <si>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</si>
  <si>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</si>
  <si>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</si>
  <si>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</si>
  <si>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</si>
  <si>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</si>
  <si>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</si>
  <si>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</si>
  <si>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</si>
  <si>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</si>
  <si>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</si>
  <si>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</si>
  <si>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</si>
  <si>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</si>
  <si>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</si>
  <si>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</si>
  <si>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</si>
  <si>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</si>
  <si>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</si>
  <si>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</si>
  <si>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</si>
  <si>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</si>
  <si>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</si>
  <si>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</si>
  <si>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</si>
  <si>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</si>
  <si>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</si>
  <si>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</si>
  <si>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</si>
  <si>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</si>
  <si>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</si>
  <si>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</si>
  <si>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</si>
  <si>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</si>
  <si>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</si>
  <si>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</si>
  <si>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</si>
  <si>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</si>
  <si>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</si>
  <si>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</si>
  <si>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</si>
  <si>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</si>
  <si>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</si>
  <si>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</si>
  <si>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</si>
  <si>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</si>
  <si>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</si>
  <si>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</si>
  <si>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</si>
  <si>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</si>
  <si>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</si>
  <si>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</si>
  <si>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</si>
  <si>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</si>
  <si>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</si>
  <si>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</si>
  <si>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</si>
  <si>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</si>
  <si>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</si>
  <si>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</si>
  <si>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</si>
  <si>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</si>
  <si>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</si>
  <si>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</si>
  <si>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</si>
  <si>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</si>
  <si>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</si>
  <si>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</si>
  <si>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</si>
  <si>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</si>
  <si>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</si>
  <si>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</si>
  <si>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</si>
  <si>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</si>
  <si>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</si>
  <si>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</si>
  <si>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</si>
  <si>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</si>
  <si>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</si>
  <si>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</si>
  <si>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</si>
  <si>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</si>
  <si>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</si>
  <si>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</si>
  <si>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</si>
  <si>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</si>
  <si>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</si>
  <si>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</si>
  <si>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</si>
  <si>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</si>
  <si>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</si>
  <si>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</si>
  <si>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</si>
  <si>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</si>
  <si>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</si>
  <si>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</si>
  <si>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</si>
  <si>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</si>
  <si>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</si>
  <si>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</si>
  <si>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</si>
  <si>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</si>
  <si>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</si>
  <si>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</si>
  <si>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</si>
  <si>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</si>
  <si>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</si>
  <si>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</si>
  <si>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</si>
  <si>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</si>
  <si>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</si>
  <si>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</si>
  <si>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</si>
  <si>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</si>
  <si>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</si>
  <si>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</si>
  <si>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</si>
  <si>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</si>
  <si>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</si>
  <si>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</si>
  <si>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</si>
  <si>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</si>
  <si>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</si>
  <si>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</si>
  <si>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</si>
  <si>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</si>
  <si>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</si>
  <si>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</si>
  <si>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</si>
  <si>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</si>
  <si>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</si>
  <si>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</si>
  <si>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</si>
  <si>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</si>
  <si>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</si>
  <si>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</si>
  <si>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</si>
  <si>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</si>
  <si>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</si>
  <si>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</si>
  <si>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</si>
  <si>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</si>
  <si>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</si>
  <si>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</si>
  <si>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</si>
  <si>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</si>
  <si>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</si>
  <si>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</si>
  <si>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</si>
  <si>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</si>
  <si>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</si>
  <si>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</si>
  <si>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</si>
  <si>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</si>
  <si>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</si>
  <si>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</si>
  <si>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</si>
  <si>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</si>
  <si>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</si>
  <si>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</si>
  <si>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</si>
  <si>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</si>
  <si>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</si>
  <si>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</si>
  <si>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</si>
  <si>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</si>
  <si>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</si>
  <si>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</si>
  <si>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</si>
  <si>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</si>
  <si>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</si>
  <si>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</si>
  <si>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</si>
  <si>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</si>
  <si>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</si>
  <si>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</si>
  <si>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</si>
  <si>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</si>
  <si>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</si>
  <si>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</si>
  <si>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</si>
  <si>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</si>
  <si>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</si>
  <si>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</si>
  <si>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</si>
  <si>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</si>
  <si>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</si>
  <si>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</si>
  <si>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</si>
  <si>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</si>
  <si>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</si>
  <si>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</si>
  <si>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</si>
  <si>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</si>
  <si>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</si>
  <si>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</si>
  <si>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</si>
  <si>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</si>
  <si>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</si>
  <si>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</si>
  <si>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</si>
  <si>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</si>
  <si>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</si>
  <si>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</si>
  <si>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</si>
  <si>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</si>
  <si>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</si>
  <si>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</si>
  <si>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</si>
  <si>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</si>
  <si>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</si>
  <si>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</si>
  <si>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</si>
  <si>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</si>
  <si>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</si>
  <si>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</si>
  <si>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</si>
  <si>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</si>
  <si>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</si>
  <si>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</si>
  <si>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</si>
  <si>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</si>
  <si>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</si>
  <si>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</si>
  <si>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</si>
  <si>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</si>
  <si>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</si>
  <si>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</si>
  <si>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</si>
  <si>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</si>
  <si>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</si>
  <si>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</si>
  <si>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</si>
  <si>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</si>
  <si>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</si>
  <si>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</si>
  <si>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</si>
  <si>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</si>
  <si>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</si>
  <si>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</si>
  <si>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</si>
  <si>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</si>
  <si>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</si>
  <si>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</si>
  <si>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</si>
  <si>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</si>
  <si>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</si>
  <si>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</si>
  <si>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</si>
  <si>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</si>
  <si>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</si>
  <si>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</si>
  <si>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</si>
  <si>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</si>
  <si>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</si>
  <si>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</si>
  <si>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</si>
  <si>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</si>
  <si>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</si>
  <si>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</si>
  <si>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</si>
  <si>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</si>
  <si>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</si>
  <si>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</si>
  <si>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</si>
  <si>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</si>
  <si>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</si>
  <si>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</si>
  <si>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</si>
  <si>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</si>
  <si>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</si>
  <si>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</si>
  <si>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</si>
  <si>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</si>
  <si>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</si>
  <si>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</si>
  <si>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</si>
  <si>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</si>
  <si>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</si>
  <si>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</si>
  <si>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</si>
  <si>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</si>
  <si>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</si>
  <si>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</si>
  <si>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</si>
  <si>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</si>
  <si>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</si>
  <si>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</si>
  <si>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</si>
  <si>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</si>
  <si>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</si>
  <si>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</si>
  <si>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</si>
  <si>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</si>
  <si>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</si>
  <si>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</si>
  <si>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</si>
  <si>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</si>
  <si>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</si>
  <si>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</si>
  <si>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</si>
  <si>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</si>
  <si>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</si>
  <si>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</si>
  <si>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</si>
  <si>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</si>
  <si>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</si>
  <si>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</si>
  <si>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</si>
  <si>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</si>
  <si>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</si>
  <si>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</si>
  <si>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</si>
  <si>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</si>
  <si>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</si>
  <si>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</si>
  <si>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</si>
  <si>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</si>
  <si>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</si>
  <si>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</si>
  <si>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</si>
  <si>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</si>
  <si>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</si>
  <si>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</si>
  <si>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</si>
  <si>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</si>
  <si>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</si>
  <si>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</si>
  <si>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</si>
  <si>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</si>
  <si>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</si>
  <si>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</si>
  <si>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</si>
  <si>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</si>
  <si>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</si>
  <si>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</si>
  <si>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</si>
  <si>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</si>
  <si>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</si>
  <si>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</si>
  <si>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</si>
  <si>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</si>
  <si>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</si>
  <si>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</si>
  <si>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</si>
  <si>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</si>
  <si>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</si>
  <si>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</si>
  <si>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</si>
  <si>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</si>
  <si>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</si>
  <si>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</si>
  <si>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</si>
  <si>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</si>
  <si>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</si>
  <si>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</si>
  <si>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</si>
  <si>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</si>
  <si>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</si>
  <si>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</si>
  <si>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</si>
  <si>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</si>
  <si>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</si>
  <si>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</si>
  <si>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</si>
  <si>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</si>
  <si>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</si>
  <si>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</si>
  <si>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</si>
  <si>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</si>
  <si>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</si>
  <si>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</si>
  <si>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</si>
  <si>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</si>
  <si>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</si>
  <si>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</si>
  <si>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</si>
  <si>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</si>
  <si>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</si>
  <si>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</si>
  <si>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</si>
  <si>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</si>
  <si>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</si>
  <si>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</si>
  <si>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</si>
  <si>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</si>
  <si>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</si>
  <si>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</si>
  <si>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</si>
  <si>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</si>
  <si>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</si>
  <si>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</si>
  <si>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</si>
  <si>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</si>
  <si>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</si>
  <si>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</si>
  <si>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</si>
  <si>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</si>
  <si>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</si>
  <si>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</si>
  <si>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</si>
  <si>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</si>
  <si>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</si>
  <si>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</si>
  <si>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</si>
  <si>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</si>
  <si>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</si>
  <si>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</si>
  <si>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</si>
  <si>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</si>
  <si>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</si>
  <si>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</si>
  <si>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</si>
  <si>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</si>
  <si>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</si>
  <si>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</si>
  <si>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</si>
  <si>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</si>
  <si>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</si>
  <si>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</si>
  <si>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</si>
  <si>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</si>
  <si>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</si>
  <si>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</si>
  <si>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</si>
  <si>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</si>
  <si>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</si>
  <si>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</si>
  <si>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</si>
  <si>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</si>
  <si>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</si>
  <si>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</si>
  <si>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</si>
  <si>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</si>
  <si>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</si>
  <si>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</si>
  <si>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</si>
  <si>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</si>
  <si>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</si>
  <si>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</si>
  <si>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</si>
  <si>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</si>
  <si>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</si>
  <si>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</si>
  <si>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</si>
  <si>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</si>
  <si>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</si>
  <si>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</si>
  <si>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</si>
  <si>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</si>
  <si>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</si>
  <si>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</si>
  <si>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</si>
  <si>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</si>
  <si>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</si>
  <si>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</si>
  <si>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</si>
  <si>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</si>
  <si>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</si>
  <si>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</si>
  <si>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</si>
  <si>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</si>
  <si>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</si>
  <si>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</si>
  <si>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</si>
  <si>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</si>
  <si>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</si>
  <si>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</si>
  <si>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</si>
  <si>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</si>
  <si>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</si>
  <si>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</si>
  <si>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</si>
  <si>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</si>
  <si>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</si>
  <si>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</si>
  <si>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</si>
  <si>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</si>
  <si>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</si>
  <si>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</si>
  <si>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</si>
  <si>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</si>
  <si>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</si>
  <si>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</si>
  <si>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</si>
  <si>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</si>
  <si>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</si>
  <si>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</si>
  <si>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</si>
  <si>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</si>
  <si>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</si>
  <si>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</si>
  <si>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</si>
  <si>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</si>
  <si>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</si>
  <si>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</si>
  <si>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</si>
  <si>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</si>
  <si>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</si>
  <si>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</si>
  <si>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</si>
  <si>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</si>
  <si>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</si>
  <si>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</si>
  <si>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</si>
  <si>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</si>
  <si>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</si>
  <si>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</si>
  <si>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</si>
  <si>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</si>
  <si>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</si>
  <si>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</si>
  <si>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</si>
  <si>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</si>
  <si>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</si>
  <si>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</si>
  <si>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</si>
  <si>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</si>
  <si>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</si>
  <si>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</si>
  <si>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</si>
  <si>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</si>
  <si>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</si>
  <si>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</si>
  <si>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</si>
  <si>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</si>
  <si>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</si>
  <si>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</si>
  <si>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</si>
  <si>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</si>
  <si>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</si>
  <si>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</si>
  <si>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</si>
  <si>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</si>
  <si>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</si>
  <si>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</si>
  <si>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</si>
  <si>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</si>
  <si>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</si>
  <si>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</si>
  <si>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</si>
  <si>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</si>
  <si>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</si>
  <si>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</si>
  <si>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</si>
  <si>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</si>
  <si>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</si>
  <si>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</si>
  <si>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</si>
  <si>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</si>
  <si>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</si>
  <si>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</si>
  <si>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</si>
  <si>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</si>
  <si>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</si>
  <si>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</si>
  <si>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</si>
  <si>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</si>
  <si>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</si>
  <si>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</si>
  <si>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</si>
  <si>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</si>
  <si>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</si>
  <si>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</si>
  <si>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</si>
  <si>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</si>
  <si>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</si>
  <si>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</si>
  <si>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</si>
  <si>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</si>
  <si>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</si>
  <si>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</si>
  <si>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</si>
  <si>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</si>
  <si>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</si>
  <si>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</si>
  <si>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</si>
  <si>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</si>
  <si>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</si>
  <si>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</si>
  <si>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</si>
  <si>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</si>
  <si>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</si>
  <si>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</si>
  <si>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</si>
  <si>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</si>
  <si>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</si>
  <si>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</si>
  <si>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</si>
  <si>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</si>
  <si>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</si>
  <si>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</si>
  <si>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</si>
  <si>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</si>
  <si>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</si>
  <si>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</si>
  <si>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</si>
  <si>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</si>
  <si>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</si>
  <si>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</si>
  <si>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</si>
  <si>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</si>
  <si>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</si>
  <si>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</si>
  <si>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</si>
  <si>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</si>
  <si>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</si>
  <si>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</si>
  <si>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</si>
  <si>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</si>
  <si>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</si>
  <si>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</si>
  <si>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</si>
  <si>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</si>
  <si>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</si>
  <si>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</si>
  <si>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</si>
  <si>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</si>
  <si>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</si>
  <si>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</si>
  <si>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</si>
  <si>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</si>
  <si>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</si>
  <si>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</si>
  <si>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</si>
  <si>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</si>
  <si>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</si>
  <si>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</si>
  <si>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</si>
  <si>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</si>
  <si>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</si>
  <si>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</si>
  <si>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</si>
  <si>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</si>
  <si>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</si>
  <si>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</si>
  <si>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</si>
  <si>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</si>
  <si>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</si>
  <si>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</si>
  <si>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</si>
  <si>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</si>
  <si>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</si>
  <si>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</si>
  <si>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</si>
  <si>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</si>
  <si>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</si>
  <si>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</si>
  <si>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</si>
  <si>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</si>
  <si>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</si>
  <si>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</si>
  <si>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</si>
  <si>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</si>
  <si>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</si>
  <si>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</si>
  <si>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</si>
  <si>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</si>
  <si>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</si>
  <si>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</si>
  <si>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</si>
  <si>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</si>
  <si>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</si>
  <si>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</si>
  <si>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</si>
  <si>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</si>
  <si>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</si>
  <si>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</si>
  <si>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</si>
  <si>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</si>
  <si>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</si>
  <si>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</si>
  <si>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</si>
  <si>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</si>
  <si>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</si>
  <si>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</si>
  <si>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</si>
  <si>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</si>
  <si>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</si>
  <si>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</si>
  <si>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</si>
  <si>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</si>
  <si>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</si>
  <si>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</si>
  <si>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</si>
  <si>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</si>
  <si>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</si>
  <si>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</si>
  <si>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</si>
  <si>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</si>
  <si>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</si>
  <si>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</si>
  <si>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</si>
  <si>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</si>
  <si>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</si>
  <si>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</si>
  <si>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</si>
  <si>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</si>
  <si>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</si>
  <si>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</si>
  <si>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</si>
  <si>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</si>
  <si>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</si>
  <si>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</si>
  <si>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</si>
  <si>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</si>
  <si>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</si>
  <si>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</si>
  <si>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</si>
  <si>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</si>
  <si>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</si>
  <si>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</si>
  <si>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</si>
  <si>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</si>
  <si>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</si>
  <si>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</si>
  <si>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</si>
  <si>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</si>
  <si>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</si>
  <si>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</si>
  <si>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</si>
  <si>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</si>
  <si>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</si>
  <si>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</si>
  <si>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</si>
  <si>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</si>
  <si>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</si>
  <si>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</si>
  <si>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</si>
  <si>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</si>
  <si>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</si>
  <si>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</si>
  <si>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</si>
  <si>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</si>
  <si>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</si>
  <si>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</si>
  <si>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</si>
  <si>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</si>
  <si>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</si>
  <si>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</si>
  <si>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</si>
  <si>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</si>
  <si>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</si>
  <si>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</si>
  <si>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</si>
  <si>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</si>
  <si>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</si>
  <si>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</si>
  <si>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</si>
  <si>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</si>
  <si>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</si>
  <si>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</si>
  <si>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</si>
  <si>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</si>
  <si>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</si>
  <si>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</si>
  <si>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</si>
  <si>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</si>
  <si>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</si>
  <si>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</si>
  <si>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</si>
  <si>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</si>
  <si>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</si>
  <si>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</si>
  <si>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</si>
  <si>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</si>
  <si>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</si>
  <si>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</si>
  <si>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</si>
  <si>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</si>
  <si>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</si>
  <si>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</si>
  <si>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</si>
  <si>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</si>
  <si>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</si>
  <si>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</si>
  <si>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</si>
  <si>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</si>
  <si>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</si>
  <si>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</si>
  <si>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</si>
  <si>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</si>
  <si>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</si>
  <si>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</si>
  <si>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</si>
  <si>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</si>
  <si>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</si>
  <si>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</si>
  <si>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</si>
  <si>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</si>
  <si>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</si>
  <si>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</si>
  <si>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</si>
  <si>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</si>
  <si>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</si>
  <si>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</si>
  <si>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</si>
  <si>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</si>
  <si>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</si>
  <si>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</si>
  <si>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</si>
  <si>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</si>
  <si>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</si>
  <si>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</si>
  <si>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</si>
  <si>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</si>
  <si>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</si>
  <si>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</si>
  <si>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</si>
  <si>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</si>
  <si>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</si>
  <si>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</si>
  <si>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</si>
  <si>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</si>
  <si>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</si>
  <si>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</si>
  <si>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</si>
  <si>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</si>
  <si>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</si>
  <si>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</si>
  <si>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</si>
  <si>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</si>
  <si>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</si>
  <si>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</si>
  <si>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</si>
  <si>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</si>
  <si>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</si>
  <si>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</si>
  <si>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</si>
  <si>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</si>
  <si>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</si>
  <si>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</si>
  <si>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</si>
  <si>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</si>
  <si>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</si>
  <si>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</si>
  <si>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</si>
  <si>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</si>
  <si>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</si>
  <si>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</si>
  <si>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</si>
  <si>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</si>
  <si>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</si>
  <si>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</si>
  <si>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</si>
  <si>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</si>
  <si>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</si>
  <si>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</si>
  <si>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</si>
  <si>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</si>
  <si>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</si>
  <si>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</si>
  <si>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</si>
  <si>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</si>
  <si>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</si>
  <si>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</si>
  <si>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</si>
  <si>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</si>
  <si>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</si>
  <si>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</si>
  <si>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</si>
  <si>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</si>
  <si>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</si>
  <si>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</si>
  <si>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</si>
  <si>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</si>
  <si>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</si>
  <si>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</si>
  <si>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</si>
  <si>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</si>
  <si>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</si>
  <si>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</si>
  <si>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</si>
  <si>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</si>
  <si>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</si>
  <si>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</si>
  <si>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</si>
  <si>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</si>
  <si>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</si>
  <si>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</si>
  <si>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</si>
  <si>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</si>
  <si>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</si>
  <si>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</si>
  <si>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</si>
  <si>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</si>
  <si>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</si>
  <si>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</si>
  <si>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</si>
  <si>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</si>
  <si>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</si>
  <si>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</si>
  <si>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</si>
  <si>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</si>
  <si>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</si>
  <si>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</si>
  <si>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</si>
  <si>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</si>
  <si>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</si>
  <si>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</si>
  <si>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</si>
  <si>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</si>
  <si>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</si>
  <si>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</si>
  <si>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</si>
  <si>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</si>
  <si>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</si>
  <si>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</si>
  <si>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</si>
  <si>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</si>
  <si>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</si>
  <si>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</si>
  <si>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</si>
  <si>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</si>
  <si>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</si>
  <si>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</si>
  <si>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</si>
  <si>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</si>
  <si>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</si>
  <si>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</si>
  <si>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</si>
  <si>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</si>
  <si>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</si>
  <si>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</si>
  <si>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</si>
  <si>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</si>
  <si>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</si>
  <si>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</si>
  <si>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</si>
  <si>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</si>
  <si>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</si>
  <si>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</si>
  <si>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</si>
  <si>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</si>
  <si>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</si>
  <si>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</si>
  <si>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</si>
  <si>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</si>
  <si>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</si>
  <si>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</si>
  <si>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</si>
  <si>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</si>
  <si>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</si>
  <si>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</si>
  <si>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</si>
  <si>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</si>
  <si>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</si>
  <si>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</si>
  <si>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</si>
  <si>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</si>
  <si>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</si>
  <si>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</si>
  <si>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</si>
  <si>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</si>
  <si>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</si>
  <si>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</si>
  <si>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</si>
  <si>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</si>
  <si>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</si>
  <si>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</si>
  <si>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</si>
  <si>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</si>
  <si>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</si>
  <si>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</si>
  <si>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</si>
  <si>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</si>
  <si>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</si>
  <si>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</si>
  <si>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</si>
  <si>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</si>
  <si>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</si>
  <si>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</si>
  <si>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</si>
  <si>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</si>
  <si>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</si>
  <si>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</si>
  <si>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</si>
  <si>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</si>
  <si>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</si>
  <si>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</si>
  <si>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</si>
  <si>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</si>
  <si>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</si>
  <si>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</si>
  <si>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</si>
  <si>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</si>
  <si>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</si>
  <si>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</si>
  <si>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</si>
  <si>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</si>
  <si>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</si>
  <si>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</si>
  <si>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</si>
  <si>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</si>
  <si>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</si>
  <si>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</si>
  <si>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</si>
  <si>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</si>
  <si>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</si>
  <si>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</si>
  <si>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</si>
  <si>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</si>
  <si>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</si>
  <si>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</si>
  <si>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</si>
  <si>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</si>
  <si>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</si>
  <si>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</si>
  <si>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</si>
  <si>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</si>
  <si>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</si>
  <si>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</si>
  <si>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</si>
  <si>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</si>
  <si>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</si>
  <si>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</si>
  <si>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</si>
  <si>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</si>
  <si>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</si>
  <si>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</si>
  <si>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</si>
  <si>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</si>
  <si>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</si>
  <si>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</si>
  <si>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</si>
  <si>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</si>
  <si>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</si>
  <si>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</si>
  <si>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</si>
  <si>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</si>
  <si>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</si>
  <si>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</si>
  <si>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</si>
  <si>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</si>
  <si>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</si>
  <si>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</si>
  <si>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</si>
  <si>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</si>
  <si>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</si>
  <si>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</si>
  <si>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</si>
  <si>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</si>
  <si>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</si>
  <si>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</si>
  <si>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</si>
  <si>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</si>
  <si>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</si>
  <si>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</si>
  <si>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</si>
  <si>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</si>
  <si>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</si>
  <si>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</si>
  <si>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</si>
  <si>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</si>
  <si>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</si>
  <si>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</si>
  <si>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</si>
  <si>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</si>
  <si>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</si>
  <si>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</si>
  <si>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</si>
  <si>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</si>
  <si>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</si>
  <si>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</si>
  <si>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</si>
  <si>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</si>
  <si>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</si>
  <si>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</si>
  <si>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</si>
  <si>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</si>
  <si>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</si>
  <si>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</si>
  <si>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</si>
  <si>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</si>
  <si>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</si>
  <si>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</si>
  <si>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</si>
  <si>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</si>
  <si>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</si>
  <si>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</si>
  <si>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</si>
  <si>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</si>
  <si>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</si>
  <si>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</si>
  <si>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</si>
  <si>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</si>
  <si>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</si>
  <si>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</si>
  <si>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</si>
  <si>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</si>
  <si>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</si>
  <si>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</si>
  <si>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</si>
  <si>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Heraeus Epurio GmbH</t>
  </si>
  <si>
    <t>Chempark Leverkusen - Building B202    51368 Leverkusen  Germany</t>
  </si>
  <si>
    <t>Anke Kinder</t>
  </si>
  <si>
    <t>anke.kinder@heraeus.com</t>
  </si>
  <si>
    <t>+49 (0) 214 40 396-108</t>
  </si>
  <si>
    <t>Timo Meyer-Friedrichsen</t>
  </si>
  <si>
    <t>Senior Director Operations Business Line Clevios</t>
  </si>
  <si>
    <t>timo.meyer-friedrichsen@heraeus.com</t>
  </si>
  <si>
    <t>+49 (0) 214 40 396-101</t>
  </si>
  <si>
    <t>https://www.heraeus-group.com/en/sustainability/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</si>
</sst>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2383881</xdr:colOff>
      <xdr:row>2</xdr:row>
      <xdr:rowOff>1354273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anke.kinder@heraeu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heraeus-group.com/en/sustainability/" TargetMode="External"/><Relationship Id="rId4" Type="http://schemas.openxmlformats.org/officeDocument/2006/relationships/hyperlink" Target="mailto:timo.meyer-friedrichsen@heraeu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2" sqref="B2"/>
    </sheetView>
  </sheetViews>
  <sheetFormatPr baseColWidth="10"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
      <c r="A4" s="367"/>
      <c r="B4" s="27" t="s">
        <v>809</v>
      </c>
      <c r="C4" s="5"/>
      <c r="D4" s="161"/>
      <c r="E4" s="2"/>
      <c r="F4" s="5"/>
      <c r="G4" s="24"/>
    </row>
    <row r="5" spans="1:7" ht="13.2">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4.200000000000003">
      <c r="A13" s="367"/>
      <c r="B13" s="275">
        <v>1</v>
      </c>
      <c r="C13" s="276" t="s">
        <v>1046</v>
      </c>
      <c r="D13" s="277" t="s">
        <v>836</v>
      </c>
      <c r="E13" s="278" t="s">
        <v>813</v>
      </c>
      <c r="F13" s="278"/>
      <c r="G13" s="24"/>
    </row>
    <row r="14" spans="1:7" ht="45.6">
      <c r="A14" s="367"/>
      <c r="B14" s="275">
        <v>2</v>
      </c>
      <c r="C14" s="276" t="s">
        <v>1046</v>
      </c>
      <c r="D14" s="277" t="s">
        <v>983</v>
      </c>
      <c r="E14" s="278" t="s">
        <v>513</v>
      </c>
      <c r="F14" s="278" t="s">
        <v>514</v>
      </c>
      <c r="G14" s="24"/>
    </row>
    <row r="15" spans="1:7" ht="89.1"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099999999999994"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50000000000001" customHeight="1">
      <c r="A28" s="367"/>
      <c r="B28" s="380"/>
      <c r="C28" s="374"/>
      <c r="D28" s="377"/>
      <c r="E28" s="365"/>
      <c r="F28" s="280" t="s">
        <v>56</v>
      </c>
      <c r="G28" s="24"/>
    </row>
    <row r="29" spans="1:7" ht="74.400000000000006" customHeight="1">
      <c r="A29" s="367"/>
      <c r="B29" s="380"/>
      <c r="C29" s="374"/>
      <c r="D29" s="377"/>
      <c r="E29" s="365"/>
      <c r="F29" s="280" t="s">
        <v>57</v>
      </c>
      <c r="G29" s="24"/>
    </row>
    <row r="30" spans="1:7" ht="62.4"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4" customHeight="1">
      <c r="A33" s="367"/>
      <c r="B33" s="380"/>
      <c r="C33" s="374"/>
      <c r="D33" s="377"/>
      <c r="E33" s="365"/>
      <c r="F33" s="280" t="s">
        <v>61</v>
      </c>
      <c r="G33" s="24"/>
    </row>
    <row r="34" spans="1:7" ht="89.1" customHeight="1">
      <c r="A34" s="367"/>
      <c r="B34" s="380"/>
      <c r="C34" s="374"/>
      <c r="D34" s="377"/>
      <c r="E34" s="365"/>
      <c r="F34" s="280" t="s">
        <v>63</v>
      </c>
      <c r="G34" s="24"/>
    </row>
    <row r="35" spans="1:7" ht="29.1" customHeight="1">
      <c r="A35" s="367"/>
      <c r="B35" s="380"/>
      <c r="C35" s="374"/>
      <c r="D35" s="377"/>
      <c r="E35" s="365"/>
      <c r="F35" s="280" t="s">
        <v>64</v>
      </c>
      <c r="G35" s="24"/>
    </row>
    <row r="36" spans="1:7" ht="136.80000000000001">
      <c r="A36" s="367"/>
      <c r="B36" s="381"/>
      <c r="C36" s="375"/>
      <c r="D36" s="378"/>
      <c r="E36" s="366"/>
      <c r="F36" s="282" t="s">
        <v>65</v>
      </c>
      <c r="G36" s="24"/>
    </row>
    <row r="37" spans="1:7" ht="136.80000000000001">
      <c r="A37" s="367"/>
      <c r="B37" s="281">
        <v>3.01</v>
      </c>
      <c r="C37" s="283" t="s">
        <v>66</v>
      </c>
      <c r="D37" s="277" t="s">
        <v>2155</v>
      </c>
      <c r="E37" s="284" t="s">
        <v>1282</v>
      </c>
      <c r="F37" s="285" t="s">
        <v>1384</v>
      </c>
      <c r="G37" s="24"/>
    </row>
    <row r="38" spans="1:7" ht="114">
      <c r="A38" s="367"/>
      <c r="B38" s="281">
        <v>3.02</v>
      </c>
      <c r="C38" s="283" t="s">
        <v>1314</v>
      </c>
      <c r="D38" s="277" t="s">
        <v>2156</v>
      </c>
      <c r="E38" s="284" t="s">
        <v>1329</v>
      </c>
      <c r="F38" s="285" t="s">
        <v>1385</v>
      </c>
      <c r="G38" s="24"/>
    </row>
    <row r="39" spans="1:7" ht="102.6">
      <c r="A39" s="367"/>
      <c r="B39" s="286">
        <v>4</v>
      </c>
      <c r="C39" s="287" t="s">
        <v>1480</v>
      </c>
      <c r="D39" s="277" t="s">
        <v>2157</v>
      </c>
      <c r="E39" s="276" t="s">
        <v>2104</v>
      </c>
      <c r="F39" s="276" t="s">
        <v>1481</v>
      </c>
      <c r="G39" s="24"/>
    </row>
    <row r="40" spans="1:7" ht="57">
      <c r="A40" s="367"/>
      <c r="B40" s="281">
        <v>4.01</v>
      </c>
      <c r="C40" s="287" t="s">
        <v>1480</v>
      </c>
      <c r="D40" s="277" t="s">
        <v>2159</v>
      </c>
      <c r="E40" s="276" t="s">
        <v>2116</v>
      </c>
      <c r="F40" s="276" t="s">
        <v>2120</v>
      </c>
      <c r="G40" s="24"/>
    </row>
    <row r="41" spans="1:7" ht="57">
      <c r="A41" s="367"/>
      <c r="B41" s="281" t="s">
        <v>2146</v>
      </c>
      <c r="C41" s="287" t="s">
        <v>1480</v>
      </c>
      <c r="D41" s="277" t="s">
        <v>2158</v>
      </c>
      <c r="E41" s="276" t="s">
        <v>2149</v>
      </c>
      <c r="F41" s="276" t="s">
        <v>2147</v>
      </c>
      <c r="G41" s="24"/>
    </row>
    <row r="42" spans="1:7" ht="57">
      <c r="A42" s="367"/>
      <c r="B42" s="281" t="s">
        <v>2173</v>
      </c>
      <c r="C42" s="287" t="s">
        <v>1480</v>
      </c>
      <c r="D42" s="277" t="s">
        <v>2178</v>
      </c>
      <c r="E42" s="276" t="s">
        <v>2148</v>
      </c>
      <c r="F42" s="276" t="s">
        <v>2174</v>
      </c>
      <c r="G42" s="24"/>
    </row>
    <row r="43" spans="1:7" ht="171">
      <c r="A43" s="367"/>
      <c r="B43" s="288">
        <v>4.0999999999999996</v>
      </c>
      <c r="C43" s="287" t="s">
        <v>2177</v>
      </c>
      <c r="D43" s="289">
        <v>42867</v>
      </c>
      <c r="E43" s="290" t="s">
        <v>2180</v>
      </c>
      <c r="F43" s="276" t="s">
        <v>2179</v>
      </c>
      <c r="G43" s="24"/>
    </row>
    <row r="44" spans="1:7" ht="102.6">
      <c r="A44" s="367"/>
      <c r="B44" s="288">
        <v>4.2</v>
      </c>
      <c r="C44" s="287" t="s">
        <v>2177</v>
      </c>
      <c r="D44" s="289">
        <v>42704</v>
      </c>
      <c r="E44" s="290" t="s">
        <v>2369</v>
      </c>
      <c r="F44" s="276" t="s">
        <v>2344</v>
      </c>
      <c r="G44" s="24"/>
    </row>
    <row r="45" spans="1:7" ht="205.2">
      <c r="A45" s="367"/>
      <c r="B45" s="291">
        <v>5</v>
      </c>
      <c r="C45" s="287" t="s">
        <v>2177</v>
      </c>
      <c r="D45" s="289">
        <v>42867</v>
      </c>
      <c r="E45" s="290" t="s">
        <v>12256</v>
      </c>
      <c r="F45" s="276" t="s">
        <v>11978</v>
      </c>
      <c r="G45" s="24"/>
    </row>
    <row r="46" spans="1:7" ht="57">
      <c r="A46" s="367"/>
      <c r="B46" s="288">
        <v>5.01</v>
      </c>
      <c r="C46" s="287" t="s">
        <v>2177</v>
      </c>
      <c r="D46" s="289">
        <v>42907</v>
      </c>
      <c r="E46" s="290" t="s">
        <v>14886</v>
      </c>
      <c r="F46" s="276" t="s">
        <v>11978</v>
      </c>
      <c r="G46" s="24"/>
    </row>
    <row r="47" spans="1:7" ht="91.2">
      <c r="A47" s="367"/>
      <c r="B47" s="288">
        <v>5.0999999999999996</v>
      </c>
      <c r="C47" s="287" t="s">
        <v>2177</v>
      </c>
      <c r="D47" s="289">
        <v>43070</v>
      </c>
      <c r="E47" s="290" t="s">
        <v>12456</v>
      </c>
      <c r="F47" s="276" t="s">
        <v>12457</v>
      </c>
      <c r="G47" s="24"/>
    </row>
    <row r="48" spans="1:7" ht="79.8">
      <c r="A48" s="367"/>
      <c r="B48" s="288">
        <v>5.1100000000000003</v>
      </c>
      <c r="C48" s="287" t="s">
        <v>12684</v>
      </c>
      <c r="D48" s="289">
        <v>43217</v>
      </c>
      <c r="E48" s="290" t="s">
        <v>12786</v>
      </c>
      <c r="F48" s="276" t="s">
        <v>12711</v>
      </c>
      <c r="G48" s="24"/>
    </row>
    <row r="49" spans="1:7" ht="79.8">
      <c r="A49" s="367"/>
      <c r="B49" s="288">
        <v>5.12</v>
      </c>
      <c r="C49" s="287" t="s">
        <v>12684</v>
      </c>
      <c r="D49" s="289">
        <v>43581</v>
      </c>
      <c r="E49" s="290" t="s">
        <v>12786</v>
      </c>
      <c r="F49" s="276" t="s">
        <v>13315</v>
      </c>
      <c r="G49" s="24"/>
    </row>
    <row r="50" spans="1:7" ht="114">
      <c r="A50" s="367"/>
      <c r="B50" s="291">
        <v>6</v>
      </c>
      <c r="C50" s="287" t="s">
        <v>12684</v>
      </c>
      <c r="D50" s="289">
        <v>43964</v>
      </c>
      <c r="E50" s="290" t="s">
        <v>13527</v>
      </c>
      <c r="F50" s="276" t="s">
        <v>13318</v>
      </c>
      <c r="G50" s="24"/>
    </row>
    <row r="51" spans="1:7" ht="57">
      <c r="A51" s="367"/>
      <c r="B51" s="288">
        <v>6.01</v>
      </c>
      <c r="C51" s="287" t="s">
        <v>12684</v>
      </c>
      <c r="D51" s="289">
        <v>43970</v>
      </c>
      <c r="E51" s="290" t="s">
        <v>14887</v>
      </c>
      <c r="F51" s="290" t="s">
        <v>13318</v>
      </c>
      <c r="G51" s="24"/>
    </row>
    <row r="52" spans="1:7" ht="57">
      <c r="A52" s="367"/>
      <c r="B52" s="288">
        <v>6.1</v>
      </c>
      <c r="C52" s="287" t="s">
        <v>12684</v>
      </c>
      <c r="D52" s="289">
        <v>44314</v>
      </c>
      <c r="E52" s="290" t="s">
        <v>14880</v>
      </c>
      <c r="F52" s="290" t="s">
        <v>14487</v>
      </c>
      <c r="G52" s="24"/>
    </row>
    <row r="53" spans="1:7" ht="57">
      <c r="A53" s="367"/>
      <c r="B53" s="288">
        <v>6.2</v>
      </c>
      <c r="C53" s="287" t="s">
        <v>12684</v>
      </c>
      <c r="D53" s="289">
        <v>44678</v>
      </c>
      <c r="E53" s="290" t="s">
        <v>14880</v>
      </c>
      <c r="F53" s="290" t="s">
        <v>14879</v>
      </c>
      <c r="G53" s="24"/>
    </row>
    <row r="54" spans="1:7" ht="57">
      <c r="A54" s="367"/>
      <c r="B54" s="288">
        <v>6.21</v>
      </c>
      <c r="C54" s="287" t="s">
        <v>12684</v>
      </c>
      <c r="D54" s="289">
        <v>44687</v>
      </c>
      <c r="E54" s="290" t="s">
        <v>14888</v>
      </c>
      <c r="F54" s="290" t="s">
        <v>14879</v>
      </c>
      <c r="G54" s="24"/>
    </row>
    <row r="55" spans="1:7" ht="57">
      <c r="A55" s="367"/>
      <c r="B55" s="288">
        <v>6.22</v>
      </c>
      <c r="C55" s="287" t="s">
        <v>12684</v>
      </c>
      <c r="D55" s="292">
        <v>44692</v>
      </c>
      <c r="E55" s="290" t="s">
        <v>14887</v>
      </c>
      <c r="F55" s="290" t="s">
        <v>14879</v>
      </c>
      <c r="G55" s="24"/>
    </row>
    <row r="56" spans="1:7" ht="79.8">
      <c r="A56" s="367"/>
      <c r="B56" s="291">
        <v>6.3</v>
      </c>
      <c r="C56" s="287" t="s">
        <v>12684</v>
      </c>
      <c r="D56" s="292">
        <v>45051</v>
      </c>
      <c r="E56" s="290" t="s">
        <v>15144</v>
      </c>
      <c r="F56" s="290" t="s">
        <v>14925</v>
      </c>
      <c r="G56" s="24"/>
    </row>
    <row r="57" spans="1:7" ht="57">
      <c r="A57" s="367"/>
      <c r="B57" s="288">
        <v>6.31</v>
      </c>
      <c r="C57" s="287" t="s">
        <v>12684</v>
      </c>
      <c r="D57" s="292">
        <v>45072</v>
      </c>
      <c r="E57" s="290" t="s">
        <v>15146</v>
      </c>
      <c r="F57" s="290" t="s">
        <v>14925</v>
      </c>
      <c r="G57" s="24"/>
    </row>
    <row r="58" spans="1:7" ht="57">
      <c r="A58" s="367"/>
      <c r="B58" s="291">
        <v>6.4</v>
      </c>
      <c r="C58" s="287" t="s">
        <v>12684</v>
      </c>
      <c r="D58" s="292">
        <v>45408</v>
      </c>
      <c r="E58" s="290" t="s">
        <v>15148</v>
      </c>
      <c r="F58" s="290" t="s">
        <v>15147</v>
      </c>
      <c r="G58" s="24"/>
    </row>
    <row r="59" spans="1:7" ht="57">
      <c r="A59" s="367"/>
      <c r="B59" s="291">
        <v>6.5</v>
      </c>
      <c r="C59" s="287" t="s">
        <v>12684</v>
      </c>
      <c r="D59" s="292">
        <v>45772</v>
      </c>
      <c r="E59" s="290" t="s">
        <v>15217</v>
      </c>
      <c r="F59" s="290" t="s">
        <v>15259</v>
      </c>
      <c r="G59" s="24"/>
    </row>
    <row r="60" spans="1:7" ht="79.8">
      <c r="A60" s="367"/>
      <c r="B60" s="291">
        <v>6.6</v>
      </c>
      <c r="C60" s="287" t="s">
        <v>12684</v>
      </c>
      <c r="D60" s="292">
        <v>46129</v>
      </c>
      <c r="E60" s="290" t="s">
        <v>15870</v>
      </c>
      <c r="F60" s="293" t="s">
        <v>15352</v>
      </c>
      <c r="G60" s="24"/>
    </row>
    <row r="61" spans="1:7" ht="13.2" thickBot="1">
      <c r="A61" s="368"/>
      <c r="B61" s="369" t="str">
        <f ca="1">OFFSET(L!$C$1,MATCH("General"&amp;"Cpy",L!$A:$A,0)-1,SL,,)</f>
        <v>© 2026 Responsible Minerals Initiative. All rights reserved.</v>
      </c>
      <c r="C61" s="369"/>
      <c r="D61" s="369"/>
      <c r="E61" s="369"/>
      <c r="F61" s="369"/>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78.2">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sqref="A1:K1"/>
    </sheetView>
  </sheetViews>
  <sheetFormatPr baseColWidth="10"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t="s">
        <v>15880</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15881</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15882</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15883</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15884</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15885</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15886</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t="s">
        <v>15887</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46296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 xml:space="preserve">Tin  </v>
      </c>
      <c r="C27" s="32"/>
      <c r="D27" s="297" t="s">
        <v>474</v>
      </c>
      <c r="E27" s="298"/>
      <c r="F27" s="11"/>
      <c r="G27" s="299"/>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 xml:space="preserve">Gold  </v>
      </c>
      <c r="C28" s="32"/>
      <c r="D28" s="297" t="s">
        <v>474</v>
      </c>
      <c r="E28" s="298"/>
      <c r="F28" s="11"/>
      <c r="G28" s="299"/>
      <c r="H28" s="300"/>
      <c r="I28" s="300"/>
      <c r="J28" s="301"/>
      <c r="K28" s="33"/>
      <c r="L28" s="113"/>
      <c r="P28" s="42" t="str">
        <f>IF(D$28="No","","(*)")</f>
        <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6" t="str">
        <f ca="1">D25</f>
        <v>Answer</v>
      </c>
      <c r="E31" s="306"/>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 xml:space="preserve">Tin  </v>
      </c>
      <c r="C33" s="9"/>
      <c r="D33" s="297"/>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 xml:space="preserve">Gold  </v>
      </c>
      <c r="C34" s="9"/>
      <c r="D34" s="297"/>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6" t="str">
        <f ca="1">D25</f>
        <v>Answer</v>
      </c>
      <c r="E37" s="306"/>
      <c r="F37" s="17"/>
      <c r="G37" s="41" t="str">
        <f ca="1">G25</f>
        <v>Comments</v>
      </c>
      <c r="H37" s="320"/>
      <c r="I37" s="320"/>
      <c r="J37" s="320"/>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 xml:space="preserve">Gold  </v>
      </c>
      <c r="C40" s="9"/>
      <c r="D40" s="297"/>
      <c r="E40" s="298"/>
      <c r="F40" s="44"/>
      <c r="G40" s="299"/>
      <c r="H40" s="300"/>
      <c r="I40" s="300"/>
      <c r="J40" s="301"/>
      <c r="K40" s="33"/>
      <c r="L40" s="113"/>
      <c r="P40" s="42" t="str">
        <f>IF((OR(D$28="No",D$34="No")),"","(*)")</f>
        <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6" t="str">
        <f ca="1">D25</f>
        <v>Answer</v>
      </c>
      <c r="E43" s="306"/>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299"/>
      <c r="H46" s="300"/>
      <c r="I46" s="300"/>
      <c r="J46" s="30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 xml:space="preserve">Gold  </v>
      </c>
      <c r="C52" s="9"/>
      <c r="D52" s="297"/>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 xml:space="preserve">Gold  </v>
      </c>
      <c r="C58" s="32"/>
      <c r="D58" s="318"/>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 xml:space="preserve">Gold  </v>
      </c>
      <c r="C64" s="9"/>
      <c r="D64" s="297"/>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 xml:space="preserve">Gold  </v>
      </c>
      <c r="C70" s="32"/>
      <c r="D70" s="297"/>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473</v>
      </c>
      <c r="E77" s="298"/>
      <c r="F77" s="54"/>
      <c r="G77" s="325" t="s">
        <v>15888</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v>
      </c>
      <c r="C89" s="54"/>
      <c r="D89" s="297" t="s">
        <v>13456</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
      </c>
    </row>
    <row r="99" spans="2:7" ht="15" hidden="1">
      <c r="B99" s="172">
        <v>1</v>
      </c>
      <c r="D99" s="264" t="str">
        <f>IF(AND(OR($D$27="Yes",$D$27=""),OR($D$33="Yes",$D$33="")),"Yes","")</f>
        <v/>
      </c>
      <c r="E99" s="264" t="str">
        <f>IF(AND(OR($D$26="Yes",$D$26=""),OR($D$32="Yes",$D$32="")),"Greater than 50%","")</f>
        <v/>
      </c>
      <c r="G99" s="264" t="str">
        <f>IF(OR($D$27="Yes",$D$27=""),"No","")</f>
        <v/>
      </c>
    </row>
    <row r="100" spans="2:7" ht="15" hidden="1">
      <c r="B100" s="219" t="s">
        <v>2370</v>
      </c>
      <c r="D100" s="264" t="str">
        <f>IF(AND(OR($D$27="Yes",$D$27=""),OR($D$33="Yes",$D$33="")),"No","")</f>
        <v/>
      </c>
      <c r="E100" s="264" t="str">
        <f>IF(AND(OR($D$26="Yes",$D$26=""),OR($D$32="Yes",$D$32="")),"50% or less","")</f>
        <v/>
      </c>
      <c r="G100" s="264" t="str">
        <f>IF(OR($D$28="Yes",$D$28=""),"Yes","")</f>
        <v/>
      </c>
    </row>
    <row r="101" spans="2:7" ht="15" hidden="1">
      <c r="B101" s="219" t="s">
        <v>2371</v>
      </c>
      <c r="D101" s="264" t="str">
        <f>IF(AND(OR($D$27="Yes",$D$27=""),OR($D$33="Yes",$D$33="")),"Unknown","")</f>
        <v/>
      </c>
      <c r="E101" s="264" t="str">
        <f>IF(AND(OR($D$26="Yes",$D$26=""),OR($D$32="Yes",$D$32="")),"None","")</f>
        <v/>
      </c>
      <c r="G101" s="264" t="str">
        <f>IF(OR($D$28="Yes",$D$28=""),"No","")</f>
        <v/>
      </c>
    </row>
    <row r="102" spans="2:7" ht="15" hidden="1">
      <c r="B102" s="219" t="s">
        <v>2372</v>
      </c>
      <c r="D102" s="264" t="str">
        <f>IF(AND(OR($D$28="Yes",$D$28=""),OR($D$34="Yes",$D$34="")),"Yes","")</f>
        <v/>
      </c>
      <c r="E102" s="264" t="str">
        <f>IF(AND(OR($D$27="Yes",$D$27=""),OR($D$33="Yes",$D$33="")),"100%","")</f>
        <v/>
      </c>
      <c r="G102" s="264" t="str">
        <f>IF(OR($D$29="Yes",$D$29=""),"Yes","")</f>
        <v/>
      </c>
    </row>
    <row r="103" spans="2:7" ht="15" hidden="1">
      <c r="B103" s="219" t="s">
        <v>2373</v>
      </c>
      <c r="D103" s="264" t="str">
        <f>IF(AND(OR($D$28="Yes",$D$28=""),OR($D$34="Yes",$D$34="")),"No","")</f>
        <v/>
      </c>
      <c r="E103" s="264" t="str">
        <f>IF(AND(OR($D$27="Yes",$D$27=""),OR($D$33="Yes",$D$33="")),"Greater than 90%","")</f>
        <v/>
      </c>
      <c r="G103" s="264" t="str">
        <f>IF(OR($D$29="Yes",$D$29=""),"No","")</f>
        <v/>
      </c>
    </row>
    <row r="104" spans="2:7" ht="15" hidden="1">
      <c r="B104" s="219" t="s">
        <v>476</v>
      </c>
      <c r="D104" s="264" t="str">
        <f>IF(AND(OR($D$28="Yes",$D$28=""),OR($D$34="Yes",$D$34="")),"Unknown","")</f>
        <v/>
      </c>
      <c r="E104" s="264" t="str">
        <f>IF(AND(OR($D$27="Yes",$D$27=""),OR($D$33="Yes",$D$33="")),"Greater than 75%","")</f>
        <v/>
      </c>
    </row>
    <row r="105" spans="2:7" ht="15" hidden="1">
      <c r="B105" s="219" t="s">
        <v>14427</v>
      </c>
      <c r="D105" s="264" t="str">
        <f>IF(AND(OR($D$29="Yes",$D$29=""),OR($D$35="Yes",$D$35="")),"Yes","")</f>
        <v/>
      </c>
      <c r="E105" s="264" t="str">
        <f>IF(AND(OR($D$27="Yes",$D$27=""),OR($D$33="Yes",$D$33="")),"Greater than 50%","")</f>
        <v/>
      </c>
    </row>
    <row r="106" spans="2:7" ht="15" hidden="1">
      <c r="B106" s="219" t="s">
        <v>11949</v>
      </c>
      <c r="D106" s="264" t="str">
        <f>IF(AND(OR($D$29="Yes",$D$29=""),OR($D$35="Yes",$D$35="")),"No","")</f>
        <v/>
      </c>
      <c r="E106" s="264" t="str">
        <f>IF(AND(OR($D$27="Yes",$D$27=""),OR($D$33="Yes",$D$33="")),"50% or less","")</f>
        <v/>
      </c>
    </row>
    <row r="107" spans="2:7" ht="15" hidden="1">
      <c r="B107" s="219" t="s">
        <v>474</v>
      </c>
      <c r="D107" s="264" t="str">
        <f>IF(AND(OR($D$29="Yes",$D$29=""),OR($D$35="Yes",$D$35="")),"Unknown","")</f>
        <v/>
      </c>
      <c r="E107" s="264" t="str">
        <f>IF(AND(OR($D$27="Yes",$D$27=""),OR($D$33="Yes",$D$33="")),"None","")</f>
        <v/>
      </c>
    </row>
    <row r="108" spans="2:7" ht="15" hidden="1">
      <c r="B108" s="219" t="s">
        <v>13454</v>
      </c>
      <c r="E108" s="264" t="str">
        <f>IF(AND(OR($D$28="Yes",$D$28=""),OR($D$34="Yes",$D$34="")),"100%","")</f>
        <v/>
      </c>
    </row>
    <row r="109" spans="2:7" ht="15" hidden="1">
      <c r="B109" s="219" t="s">
        <v>13456</v>
      </c>
      <c r="E109" s="264" t="str">
        <f>IF(AND(OR($D$28="Yes",$D$28=""),OR($D$34="Yes",$D$34="")),"Greater than 90%","")</f>
        <v/>
      </c>
    </row>
    <row r="110" spans="2:7" ht="15" hidden="1">
      <c r="B110" s="219" t="s">
        <v>13457</v>
      </c>
      <c r="E110" s="264" t="str">
        <f>IF(AND(OR($D$28="Yes",$D$28=""),OR($D$34="Yes",$D$34="")),"Greater than 75%","")</f>
        <v/>
      </c>
    </row>
    <row r="111" spans="2:7" ht="1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75BC28B-CAB8-4A58-BB8E-D72316AA749B}"/>
    <hyperlink ref="D20" r:id="rId4" xr:uid="{C522EBEC-FB33-49D6-A087-C8702EFE50A6}"/>
    <hyperlink ref="G77" r:id="rId5" xr:uid="{5B567D74-4830-44FB-AE0C-DACF1CBD04D2}"/>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399999999999999">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399999999999999">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399999999999999">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21BD8D8-A914-4D6B-8FAD-EED18F58B784}"/>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8" activePane="bottomRight" state="frozen"/>
      <selection activeCell="A4" sqref="A4"/>
      <selection pane="topRight" activeCell="A4" sqref="A4"/>
      <selection pane="bottomLeft" activeCell="A4" sqref="A4"/>
      <selection pane="bottomRight" activeCell="A4" sqref="A4"/>
    </sheetView>
  </sheetViews>
  <sheetFormatPr baseColWidth="10"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Heraeus Epurio GmbH</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Anke Kinder</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anke.kinder@heraeus.com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+49 (0) 214 40 396-108</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Timo Meyer-Friedrichsen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timo.meyer-friedrichsen@heraeus.com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 xml:space="preserve">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 xml:space="preserve">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t="str">
        <f>Declaration!G77</f>
        <v>https://www.heraeus-group.com/en/sustainability/</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Yes, with the EU</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6"/>
    </sheetView>
  </sheetViews>
  <sheetFormatPr baseColWidth="10"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0.4">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62.2">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193.2">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5.2">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27.6">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27.6">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27.6">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55.2">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55.2">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55.2">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55.2">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E2F10C36-9997-46BB-BD72-2281017925B5}"/>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F8486D6-9717-4BE4-9596-5B915B5020C4}"/>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Kinder, Anke</cp:lastModifiedBy>
  <cp:lastPrinted>2015-04-21T20:47:43Z</cp:lastPrinted>
  <dcterms:created xsi:type="dcterms:W3CDTF">2010-06-21T21:00:23Z</dcterms:created>
  <dcterms:modified xsi:type="dcterms:W3CDTF">2026-10-01T07:36:14Z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